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ate1904="1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_CHARLIE\Vorlagen\"/>
    </mc:Choice>
  </mc:AlternateContent>
  <xr:revisionPtr revIDLastSave="0" documentId="13_ncr:1_{50C3EEA5-A4BF-4881-90B7-174282AE0523}" xr6:coauthVersionLast="47" xr6:coauthVersionMax="47" xr10:uidLastSave="{00000000-0000-0000-0000-000000000000}"/>
  <bookViews>
    <workbookView xWindow="58080" yWindow="480" windowWidth="27255" windowHeight="14745" tabRatio="590" xr2:uid="{00000000-000D-0000-FFFF-FFFF00000000}"/>
  </bookViews>
  <sheets>
    <sheet name="Stunden" sheetId="1" r:id="rId1"/>
    <sheet name="Auswertung" sheetId="2" r:id="rId2"/>
  </sheets>
  <definedNames>
    <definedName name="_xlnm._FilterDatabase" localSheetId="0" hidden="1">Stunden!$A$1:$C$386</definedName>
  </definedNames>
  <calcPr calcId="191029"/>
</workbook>
</file>

<file path=xl/calcChain.xml><?xml version="1.0" encoding="utf-8"?>
<calcChain xmlns="http://schemas.openxmlformats.org/spreadsheetml/2006/main">
  <c r="E2" i="2" l="1"/>
  <c r="N21" i="1" l="1"/>
  <c r="X20" i="1"/>
  <c r="J29" i="1"/>
  <c r="AE16" i="1"/>
  <c r="AE11" i="1"/>
  <c r="AE23" i="1"/>
  <c r="J16" i="1"/>
  <c r="K32" i="1" s="1"/>
  <c r="N8" i="1"/>
  <c r="O386" i="1"/>
  <c r="K386" i="1"/>
  <c r="O32" i="1" l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I244" i="1" l="1"/>
  <c r="K244" i="1"/>
  <c r="O244" i="1"/>
  <c r="X183" i="1"/>
  <c r="X184" i="1"/>
  <c r="X185" i="1"/>
  <c r="X186" i="1"/>
  <c r="X187" i="1"/>
  <c r="X188" i="1"/>
  <c r="X189" i="1"/>
  <c r="X190" i="1"/>
  <c r="X177" i="1"/>
  <c r="X178" i="1"/>
  <c r="X179" i="1"/>
  <c r="X180" i="1"/>
  <c r="X181" i="1"/>
  <c r="X182" i="1"/>
  <c r="X165" i="1" l="1"/>
  <c r="X166" i="1"/>
  <c r="X167" i="1"/>
  <c r="X168" i="1"/>
  <c r="X169" i="1"/>
  <c r="X170" i="1"/>
  <c r="X171" i="1"/>
  <c r="X172" i="1"/>
  <c r="X173" i="1"/>
  <c r="X174" i="1"/>
  <c r="X175" i="1"/>
  <c r="X176" i="1"/>
  <c r="X159" i="1"/>
  <c r="X160" i="1"/>
  <c r="X161" i="1"/>
  <c r="X162" i="1"/>
  <c r="X163" i="1"/>
  <c r="X164" i="1"/>
  <c r="O182" i="1" l="1"/>
  <c r="X366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I182" i="1" l="1"/>
  <c r="K152" i="1"/>
  <c r="K91" i="1"/>
  <c r="I91" i="1" l="1"/>
  <c r="K60" i="1"/>
  <c r="I60" i="1"/>
  <c r="AG18" i="1" l="1"/>
  <c r="AE4" i="1"/>
  <c r="AG5" i="1" l="1"/>
  <c r="AF6" i="1"/>
  <c r="AG7" i="1"/>
  <c r="AE8" i="1"/>
  <c r="AE10" i="1"/>
  <c r="AE12" i="1"/>
  <c r="AE13" i="1"/>
  <c r="AE14" i="1"/>
  <c r="AE15" i="1"/>
  <c r="AE17" i="1"/>
  <c r="AE19" i="1"/>
  <c r="AF21" i="1"/>
  <c r="AE22" i="1"/>
  <c r="AF24" i="1"/>
  <c r="AE3" i="1" l="1"/>
  <c r="C2" i="1"/>
  <c r="C3" i="1" l="1"/>
  <c r="Y2" i="1"/>
  <c r="X211" i="1"/>
  <c r="X212" i="1"/>
  <c r="X213" i="1"/>
  <c r="Y3" i="1" l="1"/>
  <c r="X65" i="1"/>
  <c r="X58" i="1" l="1"/>
  <c r="X59" i="1"/>
  <c r="X60" i="1"/>
  <c r="X61" i="1"/>
  <c r="X62" i="1"/>
  <c r="X365" i="1" l="1"/>
  <c r="X131" i="1" l="1"/>
  <c r="X132" i="1"/>
  <c r="X133" i="1"/>
  <c r="X134" i="1"/>
  <c r="X135" i="1"/>
  <c r="X136" i="1"/>
  <c r="N372" i="1" l="1"/>
  <c r="X208" i="1" l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356" i="1" l="1"/>
  <c r="X355" i="1"/>
  <c r="R372" i="1"/>
  <c r="P372" i="1"/>
  <c r="L372" i="1"/>
  <c r="J372" i="1"/>
  <c r="H372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09" i="1"/>
  <c r="X210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6" i="1"/>
  <c r="X127" i="1"/>
  <c r="X128" i="1"/>
  <c r="X129" i="1"/>
  <c r="X130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95" i="1"/>
  <c r="X96" i="1"/>
  <c r="X97" i="1"/>
  <c r="X98" i="1"/>
  <c r="X99" i="1"/>
  <c r="X100" i="1"/>
  <c r="A2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1" i="1"/>
  <c r="X22" i="1"/>
  <c r="X23" i="1"/>
  <c r="X24" i="1"/>
  <c r="X25" i="1"/>
  <c r="X26" i="1"/>
  <c r="X27" i="1"/>
  <c r="X28" i="1"/>
  <c r="X29" i="1"/>
  <c r="X359" i="1" l="1"/>
  <c r="X360" i="1"/>
  <c r="X105" i="1"/>
  <c r="X333" i="1" l="1"/>
  <c r="S386" i="1" l="1"/>
  <c r="Q386" i="1"/>
  <c r="M386" i="1"/>
  <c r="I386" i="1"/>
  <c r="U386" i="1" l="1"/>
  <c r="X364" i="1"/>
  <c r="X363" i="1"/>
  <c r="X362" i="1"/>
  <c r="X361" i="1"/>
  <c r="X358" i="1"/>
  <c r="X357" i="1"/>
  <c r="X354" i="1"/>
  <c r="X353" i="1"/>
  <c r="X352" i="1"/>
  <c r="X351" i="1"/>
  <c r="X350" i="1"/>
  <c r="X349" i="1"/>
  <c r="X348" i="1"/>
  <c r="X347" i="1"/>
  <c r="X346" i="1"/>
  <c r="X345" i="1"/>
  <c r="X344" i="1"/>
  <c r="X343" i="1"/>
  <c r="X342" i="1"/>
  <c r="X341" i="1"/>
  <c r="X340" i="1"/>
  <c r="X339" i="1"/>
  <c r="X338" i="1"/>
  <c r="X337" i="1"/>
  <c r="X336" i="1"/>
  <c r="X335" i="1"/>
  <c r="X334" i="1"/>
  <c r="X332" i="1"/>
  <c r="X331" i="1"/>
  <c r="X330" i="1"/>
  <c r="X329" i="1"/>
  <c r="X328" i="1"/>
  <c r="X327" i="1"/>
  <c r="X326" i="1"/>
  <c r="X325" i="1"/>
  <c r="X324" i="1"/>
  <c r="X323" i="1"/>
  <c r="X322" i="1"/>
  <c r="X321" i="1"/>
  <c r="X320" i="1"/>
  <c r="X319" i="1"/>
  <c r="X318" i="1"/>
  <c r="X317" i="1"/>
  <c r="X316" i="1"/>
  <c r="X315" i="1"/>
  <c r="X314" i="1"/>
  <c r="X313" i="1"/>
  <c r="X312" i="1"/>
  <c r="X311" i="1"/>
  <c r="X310" i="1"/>
  <c r="X309" i="1"/>
  <c r="X308" i="1"/>
  <c r="X307" i="1"/>
  <c r="X306" i="1"/>
  <c r="X305" i="1"/>
  <c r="X279" i="1"/>
  <c r="X278" i="1"/>
  <c r="X277" i="1"/>
  <c r="X217" i="1"/>
  <c r="X216" i="1"/>
  <c r="X215" i="1"/>
  <c r="X214" i="1"/>
  <c r="X104" i="1"/>
  <c r="X103" i="1"/>
  <c r="X102" i="1"/>
  <c r="X101" i="1"/>
  <c r="X64" i="1"/>
  <c r="X63" i="1"/>
  <c r="X33" i="1"/>
  <c r="X32" i="1"/>
  <c r="X31" i="1"/>
  <c r="X30" i="1"/>
  <c r="X6" i="1"/>
  <c r="X5" i="1"/>
  <c r="X4" i="1"/>
  <c r="X3" i="1"/>
  <c r="X2" i="1"/>
  <c r="X367" i="1" l="1"/>
  <c r="E368" i="1"/>
  <c r="X368" i="1"/>
  <c r="E367" i="1"/>
  <c r="A3" i="1"/>
  <c r="E369" i="1" l="1"/>
  <c r="C4" i="1"/>
  <c r="A4" i="1" l="1"/>
  <c r="Y4" i="1"/>
  <c r="C5" i="1"/>
  <c r="Y5" i="1" s="1"/>
  <c r="A5" i="1" l="1"/>
  <c r="C6" i="1"/>
  <c r="Y6" i="1" l="1"/>
  <c r="A6" i="1"/>
  <c r="C7" i="1"/>
  <c r="Y7" i="1" l="1"/>
  <c r="A7" i="1"/>
  <c r="C8" i="1"/>
  <c r="F8" i="1" l="1"/>
  <c r="Y8" i="1"/>
  <c r="A8" i="1"/>
  <c r="C9" i="1"/>
  <c r="F9" i="1" l="1"/>
  <c r="Y9" i="1"/>
  <c r="A9" i="1"/>
  <c r="C10" i="1"/>
  <c r="F10" i="1" l="1"/>
  <c r="Y10" i="1"/>
  <c r="A10" i="1"/>
  <c r="C11" i="1"/>
  <c r="F11" i="1" s="1"/>
  <c r="Y11" i="1" l="1"/>
  <c r="A11" i="1"/>
  <c r="C12" i="1"/>
  <c r="F12" i="1" s="1"/>
  <c r="Y12" i="1" l="1"/>
  <c r="A12" i="1"/>
  <c r="C13" i="1"/>
  <c r="F13" i="1" s="1"/>
  <c r="Y13" i="1" l="1"/>
  <c r="A13" i="1"/>
  <c r="C14" i="1"/>
  <c r="F14" i="1" s="1"/>
  <c r="Y14" i="1" l="1"/>
  <c r="A14" i="1"/>
  <c r="C15" i="1"/>
  <c r="F15" i="1" s="1"/>
  <c r="C16" i="1" l="1"/>
  <c r="F16" i="1" s="1"/>
  <c r="Y15" i="1"/>
  <c r="A15" i="1"/>
  <c r="C17" i="1" l="1"/>
  <c r="F17" i="1" s="1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C18" i="1" l="1"/>
  <c r="F18" i="1" s="1"/>
  <c r="Y16" i="1"/>
  <c r="A16" i="1"/>
  <c r="C19" i="1" l="1"/>
  <c r="F19" i="1" s="1"/>
  <c r="Y17" i="1"/>
  <c r="A17" i="1"/>
  <c r="C20" i="1" l="1"/>
  <c r="Y19" i="1"/>
  <c r="Y18" i="1"/>
  <c r="A18" i="1"/>
  <c r="F20" i="1" l="1"/>
  <c r="Y20" i="1"/>
  <c r="C21" i="1"/>
  <c r="F21" i="1" s="1"/>
  <c r="A19" i="1"/>
  <c r="C22" i="1" l="1"/>
  <c r="A20" i="1"/>
  <c r="C23" i="1" l="1"/>
  <c r="F22" i="1"/>
  <c r="Y21" i="1"/>
  <c r="A21" i="1"/>
  <c r="C24" i="1" l="1"/>
  <c r="F23" i="1"/>
  <c r="Y22" i="1"/>
  <c r="A22" i="1"/>
  <c r="F24" i="1" l="1"/>
  <c r="C25" i="1"/>
  <c r="Y23" i="1"/>
  <c r="A23" i="1"/>
  <c r="F25" i="1" l="1"/>
  <c r="C26" i="1"/>
  <c r="Y24" i="1"/>
  <c r="A24" i="1"/>
  <c r="C27" i="1" l="1"/>
  <c r="F26" i="1"/>
  <c r="Y25" i="1"/>
  <c r="A25" i="1"/>
  <c r="F27" i="1" l="1"/>
  <c r="Y27" i="1"/>
  <c r="C28" i="1"/>
  <c r="Y26" i="1"/>
  <c r="A26" i="1"/>
  <c r="F28" i="1" l="1"/>
  <c r="C29" i="1"/>
  <c r="A27" i="1"/>
  <c r="C30" i="1" l="1"/>
  <c r="F29" i="1"/>
  <c r="Y28" i="1"/>
  <c r="A28" i="1"/>
  <c r="C31" i="1" l="1"/>
  <c r="F30" i="1"/>
  <c r="Y29" i="1"/>
  <c r="A29" i="1"/>
  <c r="C32" i="1" l="1"/>
  <c r="A32" i="1" s="1"/>
  <c r="F31" i="1"/>
  <c r="Y30" i="1"/>
  <c r="A30" i="1"/>
  <c r="C33" i="1" l="1"/>
  <c r="F32" i="1"/>
  <c r="Y31" i="1"/>
  <c r="A31" i="1"/>
  <c r="C34" i="1" l="1"/>
  <c r="F33" i="1"/>
  <c r="Y32" i="1"/>
  <c r="C35" i="1" l="1"/>
  <c r="F34" i="1"/>
  <c r="Y33" i="1"/>
  <c r="A33" i="1"/>
  <c r="C36" i="1" l="1"/>
  <c r="F35" i="1"/>
  <c r="Y34" i="1"/>
  <c r="A34" i="1"/>
  <c r="C37" i="1" l="1"/>
  <c r="F36" i="1"/>
  <c r="Y35" i="1"/>
  <c r="A35" i="1"/>
  <c r="C38" i="1" l="1"/>
  <c r="F37" i="1"/>
  <c r="Y36" i="1"/>
  <c r="A36" i="1"/>
  <c r="C39" i="1" l="1"/>
  <c r="F38" i="1"/>
  <c r="Y37" i="1"/>
  <c r="A37" i="1"/>
  <c r="C40" i="1" l="1"/>
  <c r="F39" i="1"/>
  <c r="Y38" i="1"/>
  <c r="A38" i="1"/>
  <c r="C41" i="1" l="1"/>
  <c r="F40" i="1"/>
  <c r="Y39" i="1"/>
  <c r="A39" i="1"/>
  <c r="C42" i="1" l="1"/>
  <c r="F41" i="1"/>
  <c r="Y40" i="1"/>
  <c r="A40" i="1"/>
  <c r="C43" i="1" l="1"/>
  <c r="F42" i="1"/>
  <c r="Y41" i="1"/>
  <c r="A41" i="1"/>
  <c r="C44" i="1" l="1"/>
  <c r="F43" i="1"/>
  <c r="Y42" i="1"/>
  <c r="A42" i="1"/>
  <c r="C45" i="1" l="1"/>
  <c r="F44" i="1"/>
  <c r="Y43" i="1"/>
  <c r="A43" i="1"/>
  <c r="C46" i="1" l="1"/>
  <c r="F45" i="1"/>
  <c r="Y44" i="1"/>
  <c r="A44" i="1"/>
  <c r="C47" i="1" l="1"/>
  <c r="F46" i="1"/>
  <c r="Y45" i="1"/>
  <c r="A45" i="1"/>
  <c r="C48" i="1" l="1"/>
  <c r="F47" i="1"/>
  <c r="Y46" i="1"/>
  <c r="A46" i="1"/>
  <c r="C49" i="1" l="1"/>
  <c r="F48" i="1"/>
  <c r="Y47" i="1"/>
  <c r="A47" i="1"/>
  <c r="C50" i="1" l="1"/>
  <c r="F49" i="1"/>
  <c r="Y48" i="1"/>
  <c r="A48" i="1"/>
  <c r="C51" i="1" l="1"/>
  <c r="F50" i="1"/>
  <c r="Y49" i="1"/>
  <c r="A49" i="1"/>
  <c r="C52" i="1" l="1"/>
  <c r="F51" i="1"/>
  <c r="Y50" i="1"/>
  <c r="A50" i="1"/>
  <c r="C53" i="1" l="1"/>
  <c r="F52" i="1"/>
  <c r="Y51" i="1"/>
  <c r="A51" i="1"/>
  <c r="C54" i="1" l="1"/>
  <c r="F53" i="1"/>
  <c r="Y52" i="1"/>
  <c r="A52" i="1"/>
  <c r="C55" i="1" l="1"/>
  <c r="F54" i="1"/>
  <c r="Y53" i="1"/>
  <c r="A53" i="1"/>
  <c r="C56" i="1" l="1"/>
  <c r="F55" i="1"/>
  <c r="Y54" i="1"/>
  <c r="A54" i="1"/>
  <c r="C57" i="1" l="1"/>
  <c r="F56" i="1"/>
  <c r="Y55" i="1"/>
  <c r="A55" i="1"/>
  <c r="C58" i="1" l="1"/>
  <c r="F57" i="1"/>
  <c r="Y56" i="1"/>
  <c r="A56" i="1"/>
  <c r="C59" i="1" l="1"/>
  <c r="F58" i="1"/>
  <c r="Y57" i="1"/>
  <c r="A57" i="1"/>
  <c r="C60" i="1" l="1"/>
  <c r="F59" i="1"/>
  <c r="Y58" i="1"/>
  <c r="A58" i="1"/>
  <c r="C61" i="1" l="1"/>
  <c r="F60" i="1"/>
  <c r="Y59" i="1"/>
  <c r="A59" i="1"/>
  <c r="C62" i="1" l="1"/>
  <c r="F61" i="1"/>
  <c r="Y60" i="1"/>
  <c r="A60" i="1"/>
  <c r="C63" i="1" l="1"/>
  <c r="F62" i="1"/>
  <c r="Y61" i="1"/>
  <c r="A61" i="1"/>
  <c r="C64" i="1" l="1"/>
  <c r="F63" i="1"/>
  <c r="Y62" i="1"/>
  <c r="A62" i="1"/>
  <c r="C65" i="1" l="1"/>
  <c r="F64" i="1"/>
  <c r="Y63" i="1"/>
  <c r="A63" i="1"/>
  <c r="C66" i="1" l="1"/>
  <c r="F65" i="1"/>
  <c r="Y64" i="1"/>
  <c r="A64" i="1"/>
  <c r="C67" i="1" l="1"/>
  <c r="F66" i="1"/>
  <c r="Y65" i="1"/>
  <c r="A65" i="1"/>
  <c r="C68" i="1" l="1"/>
  <c r="F67" i="1"/>
  <c r="Y66" i="1"/>
  <c r="A66" i="1"/>
  <c r="C69" i="1" l="1"/>
  <c r="F68" i="1"/>
  <c r="Y67" i="1"/>
  <c r="A67" i="1"/>
  <c r="C70" i="1" l="1"/>
  <c r="F69" i="1"/>
  <c r="Y68" i="1"/>
  <c r="A68" i="1"/>
  <c r="C71" i="1" l="1"/>
  <c r="F70" i="1"/>
  <c r="Y69" i="1"/>
  <c r="A69" i="1"/>
  <c r="C72" i="1" l="1"/>
  <c r="F71" i="1"/>
  <c r="Y70" i="1"/>
  <c r="A70" i="1"/>
  <c r="C73" i="1" l="1"/>
  <c r="F72" i="1"/>
  <c r="Y71" i="1"/>
  <c r="A71" i="1"/>
  <c r="C74" i="1" l="1"/>
  <c r="F73" i="1"/>
  <c r="Y72" i="1"/>
  <c r="A72" i="1"/>
  <c r="C75" i="1" l="1"/>
  <c r="F74" i="1"/>
  <c r="Y73" i="1"/>
  <c r="A73" i="1"/>
  <c r="C76" i="1" l="1"/>
  <c r="F75" i="1"/>
  <c r="Y74" i="1"/>
  <c r="A74" i="1"/>
  <c r="C77" i="1" l="1"/>
  <c r="F76" i="1"/>
  <c r="Y75" i="1"/>
  <c r="A75" i="1"/>
  <c r="C78" i="1" l="1"/>
  <c r="F77" i="1"/>
  <c r="Y76" i="1"/>
  <c r="A76" i="1"/>
  <c r="C79" i="1" l="1"/>
  <c r="F78" i="1"/>
  <c r="Y77" i="1"/>
  <c r="A77" i="1"/>
  <c r="C80" i="1" l="1"/>
  <c r="F79" i="1"/>
  <c r="Y78" i="1"/>
  <c r="A78" i="1"/>
  <c r="C81" i="1" l="1"/>
  <c r="F80" i="1"/>
  <c r="Y79" i="1"/>
  <c r="A79" i="1"/>
  <c r="C82" i="1" l="1"/>
  <c r="F81" i="1"/>
  <c r="Y80" i="1"/>
  <c r="A80" i="1"/>
  <c r="C83" i="1" l="1"/>
  <c r="F82" i="1"/>
  <c r="Y81" i="1"/>
  <c r="A81" i="1"/>
  <c r="C84" i="1" l="1"/>
  <c r="F83" i="1"/>
  <c r="Y82" i="1"/>
  <c r="A82" i="1"/>
  <c r="C85" i="1" l="1"/>
  <c r="F84" i="1"/>
  <c r="Y83" i="1"/>
  <c r="A83" i="1"/>
  <c r="C86" i="1" l="1"/>
  <c r="F85" i="1"/>
  <c r="Y84" i="1"/>
  <c r="A84" i="1"/>
  <c r="C87" i="1" l="1"/>
  <c r="F86" i="1"/>
  <c r="Y85" i="1"/>
  <c r="A85" i="1"/>
  <c r="C88" i="1" l="1"/>
  <c r="F87" i="1"/>
  <c r="Y86" i="1"/>
  <c r="A86" i="1"/>
  <c r="C89" i="1" l="1"/>
  <c r="F88" i="1"/>
  <c r="Y87" i="1"/>
  <c r="A87" i="1"/>
  <c r="C90" i="1" l="1"/>
  <c r="F89" i="1"/>
  <c r="Y88" i="1"/>
  <c r="A88" i="1"/>
  <c r="C91" i="1" l="1"/>
  <c r="F90" i="1"/>
  <c r="Y89" i="1"/>
  <c r="A89" i="1"/>
  <c r="C92" i="1" l="1"/>
  <c r="F91" i="1"/>
  <c r="Y90" i="1"/>
  <c r="A90" i="1"/>
  <c r="C93" i="1" l="1"/>
  <c r="F92" i="1"/>
  <c r="Y91" i="1"/>
  <c r="A91" i="1"/>
  <c r="C94" i="1" l="1"/>
  <c r="F93" i="1"/>
  <c r="Y92" i="1"/>
  <c r="A92" i="1"/>
  <c r="C95" i="1" l="1"/>
  <c r="F94" i="1"/>
  <c r="Y93" i="1"/>
  <c r="A93" i="1"/>
  <c r="C96" i="1" l="1"/>
  <c r="F95" i="1"/>
  <c r="Y94" i="1"/>
  <c r="A94" i="1"/>
  <c r="C97" i="1" l="1"/>
  <c r="F96" i="1"/>
  <c r="Y95" i="1"/>
  <c r="A95" i="1"/>
  <c r="C98" i="1" l="1"/>
  <c r="F97" i="1"/>
  <c r="Y96" i="1"/>
  <c r="A96" i="1"/>
  <c r="C99" i="1" l="1"/>
  <c r="F98" i="1"/>
  <c r="Y97" i="1"/>
  <c r="A97" i="1"/>
  <c r="C100" i="1" l="1"/>
  <c r="F99" i="1"/>
  <c r="Y98" i="1"/>
  <c r="A98" i="1"/>
  <c r="C101" i="1" l="1"/>
  <c r="F100" i="1"/>
  <c r="Y99" i="1"/>
  <c r="A99" i="1"/>
  <c r="C102" i="1" l="1"/>
  <c r="F101" i="1"/>
  <c r="Y100" i="1"/>
  <c r="A100" i="1"/>
  <c r="C103" i="1" l="1"/>
  <c r="F102" i="1"/>
  <c r="Y101" i="1"/>
  <c r="A101" i="1"/>
  <c r="C104" i="1" l="1"/>
  <c r="F103" i="1"/>
  <c r="Y102" i="1"/>
  <c r="A102" i="1"/>
  <c r="C105" i="1" l="1"/>
  <c r="F104" i="1"/>
  <c r="Y103" i="1"/>
  <c r="A103" i="1"/>
  <c r="C106" i="1" l="1"/>
  <c r="F105" i="1"/>
  <c r="Y104" i="1"/>
  <c r="A104" i="1"/>
  <c r="C107" i="1" l="1"/>
  <c r="F106" i="1"/>
  <c r="Y105" i="1"/>
  <c r="A105" i="1"/>
  <c r="C108" i="1" l="1"/>
  <c r="F107" i="1"/>
  <c r="Y106" i="1"/>
  <c r="A106" i="1"/>
  <c r="C109" i="1" l="1"/>
  <c r="F108" i="1"/>
  <c r="Y107" i="1"/>
  <c r="A107" i="1"/>
  <c r="C110" i="1" l="1"/>
  <c r="F109" i="1"/>
  <c r="Y108" i="1"/>
  <c r="A108" i="1"/>
  <c r="C111" i="1" l="1"/>
  <c r="F110" i="1"/>
  <c r="Y109" i="1"/>
  <c r="A109" i="1"/>
  <c r="C112" i="1" l="1"/>
  <c r="F111" i="1"/>
  <c r="Y110" i="1"/>
  <c r="A110" i="1"/>
  <c r="C113" i="1" l="1"/>
  <c r="F112" i="1"/>
  <c r="Y111" i="1"/>
  <c r="A111" i="1"/>
  <c r="C114" i="1" l="1"/>
  <c r="F113" i="1"/>
  <c r="Y112" i="1"/>
  <c r="A112" i="1"/>
  <c r="C115" i="1" l="1"/>
  <c r="F114" i="1"/>
  <c r="Y113" i="1"/>
  <c r="A113" i="1"/>
  <c r="C116" i="1" l="1"/>
  <c r="F115" i="1"/>
  <c r="Y114" i="1"/>
  <c r="A114" i="1"/>
  <c r="C117" i="1" l="1"/>
  <c r="F116" i="1"/>
  <c r="Y115" i="1"/>
  <c r="A115" i="1"/>
  <c r="C118" i="1" l="1"/>
  <c r="F117" i="1"/>
  <c r="Y116" i="1"/>
  <c r="A116" i="1"/>
  <c r="C119" i="1" l="1"/>
  <c r="F118" i="1"/>
  <c r="Y117" i="1"/>
  <c r="A117" i="1"/>
  <c r="C120" i="1" l="1"/>
  <c r="F119" i="1"/>
  <c r="Y118" i="1"/>
  <c r="A118" i="1"/>
  <c r="C121" i="1" l="1"/>
  <c r="F120" i="1"/>
  <c r="Y119" i="1"/>
  <c r="A119" i="1"/>
  <c r="C122" i="1" l="1"/>
  <c r="F121" i="1"/>
  <c r="Y120" i="1"/>
  <c r="A120" i="1"/>
  <c r="C123" i="1" l="1"/>
  <c r="F122" i="1"/>
  <c r="Y121" i="1"/>
  <c r="A121" i="1"/>
  <c r="C124" i="1" l="1"/>
  <c r="F123" i="1"/>
  <c r="Y122" i="1"/>
  <c r="A122" i="1"/>
  <c r="C125" i="1" l="1"/>
  <c r="F124" i="1"/>
  <c r="Y123" i="1"/>
  <c r="A123" i="1"/>
  <c r="C126" i="1" l="1"/>
  <c r="F125" i="1"/>
  <c r="Y124" i="1"/>
  <c r="A124" i="1"/>
  <c r="C127" i="1" l="1"/>
  <c r="F126" i="1"/>
  <c r="Y125" i="1"/>
  <c r="A125" i="1"/>
  <c r="C128" i="1" l="1"/>
  <c r="F127" i="1"/>
  <c r="Y126" i="1"/>
  <c r="A126" i="1"/>
  <c r="C129" i="1" l="1"/>
  <c r="F128" i="1"/>
  <c r="Y127" i="1"/>
  <c r="A127" i="1"/>
  <c r="C130" i="1" l="1"/>
  <c r="F129" i="1"/>
  <c r="Y128" i="1"/>
  <c r="A128" i="1"/>
  <c r="C131" i="1" l="1"/>
  <c r="F130" i="1"/>
  <c r="Y129" i="1"/>
  <c r="A129" i="1"/>
  <c r="C132" i="1" l="1"/>
  <c r="F131" i="1"/>
  <c r="Y130" i="1"/>
  <c r="A130" i="1"/>
  <c r="C133" i="1" l="1"/>
  <c r="F132" i="1"/>
  <c r="Y131" i="1"/>
  <c r="A131" i="1"/>
  <c r="C134" i="1" l="1"/>
  <c r="F133" i="1"/>
  <c r="Y132" i="1"/>
  <c r="A132" i="1"/>
  <c r="C135" i="1" l="1"/>
  <c r="F134" i="1"/>
  <c r="Y133" i="1"/>
  <c r="A133" i="1"/>
  <c r="C136" i="1" l="1"/>
  <c r="F135" i="1"/>
  <c r="Y134" i="1"/>
  <c r="A134" i="1"/>
  <c r="C137" i="1" l="1"/>
  <c r="F136" i="1"/>
  <c r="Y135" i="1"/>
  <c r="A135" i="1"/>
  <c r="C138" i="1" l="1"/>
  <c r="F137" i="1"/>
  <c r="Y136" i="1"/>
  <c r="A136" i="1"/>
  <c r="C139" i="1" l="1"/>
  <c r="F138" i="1"/>
  <c r="Y137" i="1"/>
  <c r="A137" i="1"/>
  <c r="C140" i="1" l="1"/>
  <c r="F139" i="1"/>
  <c r="Y138" i="1"/>
  <c r="A138" i="1"/>
  <c r="C141" i="1" l="1"/>
  <c r="F140" i="1"/>
  <c r="Y139" i="1"/>
  <c r="A139" i="1"/>
  <c r="C142" i="1" l="1"/>
  <c r="F141" i="1"/>
  <c r="Y140" i="1"/>
  <c r="A140" i="1"/>
  <c r="C143" i="1" l="1"/>
  <c r="F142" i="1"/>
  <c r="Y141" i="1"/>
  <c r="A141" i="1"/>
  <c r="C144" i="1" l="1"/>
  <c r="F143" i="1"/>
  <c r="Y142" i="1"/>
  <c r="A142" i="1"/>
  <c r="C145" i="1" l="1"/>
  <c r="F144" i="1"/>
  <c r="Y143" i="1"/>
  <c r="A143" i="1"/>
  <c r="C146" i="1" l="1"/>
  <c r="F145" i="1"/>
  <c r="Y144" i="1"/>
  <c r="A144" i="1"/>
  <c r="C147" i="1" l="1"/>
  <c r="F146" i="1"/>
  <c r="Y145" i="1"/>
  <c r="A145" i="1"/>
  <c r="C148" i="1" l="1"/>
  <c r="F147" i="1"/>
  <c r="Y146" i="1"/>
  <c r="A146" i="1"/>
  <c r="C149" i="1" l="1"/>
  <c r="F148" i="1"/>
  <c r="Y147" i="1"/>
  <c r="A147" i="1"/>
  <c r="C150" i="1" l="1"/>
  <c r="F149" i="1"/>
  <c r="Y148" i="1"/>
  <c r="A148" i="1"/>
  <c r="C151" i="1" l="1"/>
  <c r="F150" i="1"/>
  <c r="Y149" i="1"/>
  <c r="A149" i="1"/>
  <c r="C152" i="1" l="1"/>
  <c r="F151" i="1"/>
  <c r="Y150" i="1"/>
  <c r="A150" i="1"/>
  <c r="C153" i="1" l="1"/>
  <c r="F152" i="1"/>
  <c r="Y151" i="1"/>
  <c r="A151" i="1"/>
  <c r="C154" i="1" l="1"/>
  <c r="F153" i="1"/>
  <c r="Y152" i="1"/>
  <c r="A152" i="1"/>
  <c r="C155" i="1" l="1"/>
  <c r="F154" i="1"/>
  <c r="Y153" i="1"/>
  <c r="A153" i="1"/>
  <c r="C156" i="1" l="1"/>
  <c r="F155" i="1"/>
  <c r="Y154" i="1"/>
  <c r="A154" i="1"/>
  <c r="C157" i="1" l="1"/>
  <c r="F156" i="1"/>
  <c r="Y155" i="1"/>
  <c r="A155" i="1"/>
  <c r="C158" i="1" l="1"/>
  <c r="F157" i="1"/>
  <c r="Y156" i="1"/>
  <c r="A156" i="1"/>
  <c r="C159" i="1" l="1"/>
  <c r="F158" i="1"/>
  <c r="Y157" i="1"/>
  <c r="A157" i="1"/>
  <c r="C160" i="1" l="1"/>
  <c r="F159" i="1"/>
  <c r="Y158" i="1"/>
  <c r="A158" i="1"/>
  <c r="C161" i="1" l="1"/>
  <c r="F160" i="1"/>
  <c r="Y159" i="1"/>
  <c r="A159" i="1"/>
  <c r="C162" i="1" l="1"/>
  <c r="F161" i="1"/>
  <c r="Y160" i="1"/>
  <c r="A160" i="1"/>
  <c r="C163" i="1" l="1"/>
  <c r="F162" i="1"/>
  <c r="Y161" i="1"/>
  <c r="A161" i="1"/>
  <c r="C164" i="1" l="1"/>
  <c r="F163" i="1"/>
  <c r="Y162" i="1"/>
  <c r="A162" i="1"/>
  <c r="C165" i="1" l="1"/>
  <c r="F164" i="1"/>
  <c r="Y163" i="1"/>
  <c r="A163" i="1"/>
  <c r="C166" i="1" l="1"/>
  <c r="F165" i="1"/>
  <c r="Y164" i="1"/>
  <c r="A164" i="1"/>
  <c r="C167" i="1" l="1"/>
  <c r="F166" i="1"/>
  <c r="Y165" i="1"/>
  <c r="A165" i="1"/>
  <c r="C168" i="1" l="1"/>
  <c r="F167" i="1"/>
  <c r="Y166" i="1"/>
  <c r="A166" i="1"/>
  <c r="C169" i="1" l="1"/>
  <c r="F168" i="1"/>
  <c r="Y167" i="1"/>
  <c r="A167" i="1"/>
  <c r="C170" i="1" l="1"/>
  <c r="F169" i="1"/>
  <c r="Y168" i="1"/>
  <c r="A168" i="1"/>
  <c r="C171" i="1" l="1"/>
  <c r="F170" i="1"/>
  <c r="Y169" i="1"/>
  <c r="A169" i="1"/>
  <c r="C172" i="1" l="1"/>
  <c r="F171" i="1"/>
  <c r="Y170" i="1"/>
  <c r="A170" i="1"/>
  <c r="C173" i="1" l="1"/>
  <c r="F172" i="1"/>
  <c r="Y171" i="1"/>
  <c r="A171" i="1"/>
  <c r="C174" i="1" l="1"/>
  <c r="F173" i="1"/>
  <c r="Y172" i="1"/>
  <c r="A172" i="1"/>
  <c r="C175" i="1" l="1"/>
  <c r="F174" i="1"/>
  <c r="Y173" i="1"/>
  <c r="A173" i="1"/>
  <c r="C176" i="1" l="1"/>
  <c r="F175" i="1"/>
  <c r="Y174" i="1"/>
  <c r="A174" i="1"/>
  <c r="C177" i="1" l="1"/>
  <c r="F176" i="1"/>
  <c r="Y175" i="1"/>
  <c r="A175" i="1"/>
  <c r="C178" i="1" l="1"/>
  <c r="F177" i="1"/>
  <c r="Y176" i="1"/>
  <c r="A176" i="1"/>
  <c r="C179" i="1" l="1"/>
  <c r="F178" i="1"/>
  <c r="Y177" i="1"/>
  <c r="A177" i="1"/>
  <c r="C180" i="1" l="1"/>
  <c r="F179" i="1"/>
  <c r="Y178" i="1"/>
  <c r="A178" i="1"/>
  <c r="C181" i="1" l="1"/>
  <c r="F180" i="1"/>
  <c r="Y179" i="1"/>
  <c r="A179" i="1"/>
  <c r="C182" i="1" l="1"/>
  <c r="F181" i="1"/>
  <c r="Y180" i="1"/>
  <c r="A180" i="1"/>
  <c r="C183" i="1" l="1"/>
  <c r="F182" i="1"/>
  <c r="Y181" i="1"/>
  <c r="A181" i="1"/>
  <c r="C184" i="1" l="1"/>
  <c r="F183" i="1"/>
  <c r="Y182" i="1"/>
  <c r="A182" i="1"/>
  <c r="C185" i="1" l="1"/>
  <c r="F184" i="1"/>
  <c r="Y183" i="1"/>
  <c r="A183" i="1"/>
  <c r="C186" i="1" l="1"/>
  <c r="F185" i="1"/>
  <c r="Y184" i="1"/>
  <c r="A184" i="1"/>
  <c r="C187" i="1" l="1"/>
  <c r="F186" i="1"/>
  <c r="Y185" i="1"/>
  <c r="A185" i="1"/>
  <c r="C188" i="1" l="1"/>
  <c r="F187" i="1"/>
  <c r="Y186" i="1"/>
  <c r="A186" i="1"/>
  <c r="C189" i="1" l="1"/>
  <c r="F188" i="1"/>
  <c r="Y187" i="1"/>
  <c r="A187" i="1"/>
  <c r="C190" i="1" l="1"/>
  <c r="F189" i="1"/>
  <c r="Y188" i="1"/>
  <c r="A188" i="1"/>
  <c r="C191" i="1" l="1"/>
  <c r="F190" i="1"/>
  <c r="Y189" i="1"/>
  <c r="A189" i="1"/>
  <c r="C192" i="1" l="1"/>
  <c r="F191" i="1"/>
  <c r="Y190" i="1"/>
  <c r="A190" i="1"/>
  <c r="C193" i="1" l="1"/>
  <c r="F192" i="1"/>
  <c r="Y191" i="1"/>
  <c r="A191" i="1"/>
  <c r="C194" i="1" l="1"/>
  <c r="F193" i="1"/>
  <c r="Y192" i="1"/>
  <c r="A192" i="1"/>
  <c r="C195" i="1" l="1"/>
  <c r="F194" i="1"/>
  <c r="Y193" i="1"/>
  <c r="A193" i="1"/>
  <c r="C196" i="1" l="1"/>
  <c r="F195" i="1"/>
  <c r="Y194" i="1"/>
  <c r="A194" i="1"/>
  <c r="C197" i="1" l="1"/>
  <c r="F196" i="1"/>
  <c r="Y195" i="1"/>
  <c r="A195" i="1"/>
  <c r="C198" i="1" l="1"/>
  <c r="F197" i="1"/>
  <c r="Y196" i="1"/>
  <c r="A196" i="1"/>
  <c r="C199" i="1" l="1"/>
  <c r="F198" i="1"/>
  <c r="Y197" i="1"/>
  <c r="A197" i="1"/>
  <c r="C200" i="1" l="1"/>
  <c r="F199" i="1"/>
  <c r="Y198" i="1"/>
  <c r="A198" i="1"/>
  <c r="C201" i="1" l="1"/>
  <c r="F200" i="1"/>
  <c r="Y199" i="1"/>
  <c r="A199" i="1"/>
  <c r="C202" i="1" l="1"/>
  <c r="F201" i="1"/>
  <c r="Y200" i="1"/>
  <c r="A200" i="1"/>
  <c r="C203" i="1" l="1"/>
  <c r="F202" i="1"/>
  <c r="Y201" i="1"/>
  <c r="A201" i="1"/>
  <c r="C204" i="1" l="1"/>
  <c r="F203" i="1"/>
  <c r="Y202" i="1"/>
  <c r="A202" i="1"/>
  <c r="C205" i="1" l="1"/>
  <c r="F204" i="1"/>
  <c r="Y203" i="1"/>
  <c r="A203" i="1"/>
  <c r="C206" i="1" l="1"/>
  <c r="F205" i="1"/>
  <c r="Y204" i="1"/>
  <c r="A204" i="1"/>
  <c r="C207" i="1" l="1"/>
  <c r="F206" i="1"/>
  <c r="Y205" i="1"/>
  <c r="A205" i="1"/>
  <c r="C208" i="1" l="1"/>
  <c r="F207" i="1"/>
  <c r="Y206" i="1"/>
  <c r="A206" i="1"/>
  <c r="C209" i="1" l="1"/>
  <c r="F208" i="1"/>
  <c r="Y207" i="1"/>
  <c r="A207" i="1"/>
  <c r="C210" i="1" l="1"/>
  <c r="F209" i="1"/>
  <c r="Y208" i="1"/>
  <c r="A208" i="1"/>
  <c r="C211" i="1" l="1"/>
  <c r="F210" i="1"/>
  <c r="Y209" i="1"/>
  <c r="A209" i="1"/>
  <c r="C212" i="1" l="1"/>
  <c r="F211" i="1"/>
  <c r="Y210" i="1"/>
  <c r="A210" i="1"/>
  <c r="C213" i="1" l="1"/>
  <c r="F212" i="1"/>
  <c r="Y211" i="1"/>
  <c r="A211" i="1"/>
  <c r="C214" i="1" l="1"/>
  <c r="F213" i="1"/>
  <c r="Y212" i="1"/>
  <c r="A212" i="1"/>
  <c r="C215" i="1" l="1"/>
  <c r="F214" i="1"/>
  <c r="Y213" i="1"/>
  <c r="A213" i="1"/>
  <c r="C216" i="1" l="1"/>
  <c r="F215" i="1"/>
  <c r="Y214" i="1"/>
  <c r="A214" i="1"/>
  <c r="C217" i="1" l="1"/>
  <c r="F216" i="1"/>
  <c r="Y215" i="1"/>
  <c r="A215" i="1"/>
  <c r="C218" i="1" l="1"/>
  <c r="F217" i="1"/>
  <c r="Y216" i="1"/>
  <c r="A216" i="1"/>
  <c r="C219" i="1" l="1"/>
  <c r="F218" i="1"/>
  <c r="Y217" i="1"/>
  <c r="A217" i="1"/>
  <c r="C220" i="1" l="1"/>
  <c r="F219" i="1"/>
  <c r="Y218" i="1"/>
  <c r="A218" i="1"/>
  <c r="C221" i="1" l="1"/>
  <c r="F220" i="1"/>
  <c r="Y219" i="1"/>
  <c r="A219" i="1"/>
  <c r="C222" i="1" l="1"/>
  <c r="F221" i="1"/>
  <c r="Y220" i="1"/>
  <c r="A220" i="1"/>
  <c r="C223" i="1" l="1"/>
  <c r="F222" i="1"/>
  <c r="Y221" i="1"/>
  <c r="A221" i="1"/>
  <c r="C224" i="1" l="1"/>
  <c r="F223" i="1"/>
  <c r="Y222" i="1"/>
  <c r="A222" i="1"/>
  <c r="C225" i="1" l="1"/>
  <c r="F224" i="1"/>
  <c r="Y223" i="1"/>
  <c r="A223" i="1"/>
  <c r="C226" i="1" l="1"/>
  <c r="F225" i="1"/>
  <c r="Y224" i="1"/>
  <c r="A224" i="1"/>
  <c r="C227" i="1" l="1"/>
  <c r="F226" i="1"/>
  <c r="Y225" i="1"/>
  <c r="A225" i="1"/>
  <c r="C228" i="1" l="1"/>
  <c r="F227" i="1"/>
  <c r="Y226" i="1"/>
  <c r="A226" i="1"/>
  <c r="C229" i="1" l="1"/>
  <c r="F228" i="1"/>
  <c r="Y227" i="1"/>
  <c r="A227" i="1"/>
  <c r="C230" i="1" l="1"/>
  <c r="F229" i="1"/>
  <c r="Y228" i="1"/>
  <c r="A228" i="1"/>
  <c r="C231" i="1" l="1"/>
  <c r="F230" i="1"/>
  <c r="Y229" i="1"/>
  <c r="A229" i="1"/>
  <c r="C232" i="1" l="1"/>
  <c r="F231" i="1"/>
  <c r="Y230" i="1"/>
  <c r="A230" i="1"/>
  <c r="C233" i="1" l="1"/>
  <c r="F232" i="1"/>
  <c r="Y231" i="1"/>
  <c r="A231" i="1"/>
  <c r="C234" i="1" l="1"/>
  <c r="F233" i="1"/>
  <c r="Y232" i="1"/>
  <c r="A232" i="1"/>
  <c r="C235" i="1" l="1"/>
  <c r="F234" i="1"/>
  <c r="Y233" i="1"/>
  <c r="A233" i="1"/>
  <c r="C236" i="1" l="1"/>
  <c r="F235" i="1"/>
  <c r="Y234" i="1"/>
  <c r="A234" i="1"/>
  <c r="C237" i="1" l="1"/>
  <c r="F236" i="1"/>
  <c r="Y235" i="1"/>
  <c r="A235" i="1"/>
  <c r="C238" i="1" l="1"/>
  <c r="F237" i="1"/>
  <c r="Y236" i="1"/>
  <c r="A236" i="1"/>
  <c r="C239" i="1" l="1"/>
  <c r="F238" i="1"/>
  <c r="Y237" i="1"/>
  <c r="A237" i="1"/>
  <c r="C240" i="1" l="1"/>
  <c r="F239" i="1"/>
  <c r="Y238" i="1"/>
  <c r="A238" i="1"/>
  <c r="C241" i="1" l="1"/>
  <c r="F240" i="1"/>
  <c r="Y239" i="1"/>
  <c r="A239" i="1"/>
  <c r="C242" i="1" l="1"/>
  <c r="F241" i="1"/>
  <c r="Y240" i="1"/>
  <c r="A240" i="1"/>
  <c r="C243" i="1" l="1"/>
  <c r="F242" i="1"/>
  <c r="Y241" i="1"/>
  <c r="A241" i="1"/>
  <c r="C244" i="1" l="1"/>
  <c r="F243" i="1"/>
  <c r="Y242" i="1"/>
  <c r="A242" i="1"/>
  <c r="C245" i="1" l="1"/>
  <c r="F244" i="1"/>
  <c r="Y243" i="1"/>
  <c r="A243" i="1"/>
  <c r="C246" i="1" l="1"/>
  <c r="F245" i="1"/>
  <c r="Y244" i="1"/>
  <c r="A244" i="1"/>
  <c r="C247" i="1" l="1"/>
  <c r="F246" i="1"/>
  <c r="Y245" i="1"/>
  <c r="A245" i="1"/>
  <c r="C248" i="1" l="1"/>
  <c r="F247" i="1"/>
  <c r="Y246" i="1"/>
  <c r="A246" i="1"/>
  <c r="C249" i="1" l="1"/>
  <c r="F248" i="1"/>
  <c r="Y247" i="1"/>
  <c r="A247" i="1"/>
  <c r="C250" i="1" l="1"/>
  <c r="F249" i="1"/>
  <c r="Y248" i="1"/>
  <c r="A248" i="1"/>
  <c r="C251" i="1" l="1"/>
  <c r="F250" i="1"/>
  <c r="Y249" i="1"/>
  <c r="A249" i="1"/>
  <c r="C252" i="1" l="1"/>
  <c r="F251" i="1"/>
  <c r="Y250" i="1"/>
  <c r="A250" i="1"/>
  <c r="C253" i="1" l="1"/>
  <c r="F252" i="1"/>
  <c r="Y251" i="1"/>
  <c r="A251" i="1"/>
  <c r="C254" i="1" l="1"/>
  <c r="F253" i="1"/>
  <c r="Y252" i="1"/>
  <c r="A252" i="1"/>
  <c r="C255" i="1" l="1"/>
  <c r="F254" i="1"/>
  <c r="Y253" i="1"/>
  <c r="A253" i="1"/>
  <c r="C256" i="1" l="1"/>
  <c r="F255" i="1"/>
  <c r="Y254" i="1"/>
  <c r="A254" i="1"/>
  <c r="C257" i="1" l="1"/>
  <c r="F256" i="1"/>
  <c r="Y255" i="1"/>
  <c r="A255" i="1"/>
  <c r="C258" i="1" l="1"/>
  <c r="F257" i="1"/>
  <c r="Y256" i="1"/>
  <c r="A256" i="1"/>
  <c r="C259" i="1" l="1"/>
  <c r="F258" i="1"/>
  <c r="Y257" i="1"/>
  <c r="A257" i="1"/>
  <c r="C260" i="1" l="1"/>
  <c r="F259" i="1"/>
  <c r="Y258" i="1"/>
  <c r="A258" i="1"/>
  <c r="C261" i="1" l="1"/>
  <c r="F260" i="1"/>
  <c r="Y259" i="1"/>
  <c r="A259" i="1"/>
  <c r="C262" i="1" l="1"/>
  <c r="F261" i="1"/>
  <c r="Y260" i="1"/>
  <c r="A260" i="1"/>
  <c r="C263" i="1" l="1"/>
  <c r="F262" i="1"/>
  <c r="Y261" i="1"/>
  <c r="A261" i="1"/>
  <c r="C264" i="1" l="1"/>
  <c r="F263" i="1"/>
  <c r="Y262" i="1"/>
  <c r="A262" i="1"/>
  <c r="C265" i="1" l="1"/>
  <c r="F264" i="1"/>
  <c r="Y263" i="1"/>
  <c r="A263" i="1"/>
  <c r="C266" i="1" l="1"/>
  <c r="F265" i="1"/>
  <c r="Y264" i="1"/>
  <c r="A264" i="1"/>
  <c r="C267" i="1" l="1"/>
  <c r="F266" i="1"/>
  <c r="Y265" i="1"/>
  <c r="A265" i="1"/>
  <c r="C268" i="1" l="1"/>
  <c r="F267" i="1"/>
  <c r="Y266" i="1"/>
  <c r="A266" i="1"/>
  <c r="C269" i="1" l="1"/>
  <c r="F268" i="1"/>
  <c r="Y267" i="1"/>
  <c r="A267" i="1"/>
  <c r="C270" i="1" l="1"/>
  <c r="F269" i="1"/>
  <c r="Y268" i="1"/>
  <c r="A268" i="1"/>
  <c r="C271" i="1" l="1"/>
  <c r="F270" i="1"/>
  <c r="Y269" i="1"/>
  <c r="A269" i="1"/>
  <c r="C272" i="1" l="1"/>
  <c r="F271" i="1"/>
  <c r="Y270" i="1"/>
  <c r="A270" i="1"/>
  <c r="C273" i="1" l="1"/>
  <c r="F272" i="1"/>
  <c r="Y271" i="1"/>
  <c r="A271" i="1"/>
  <c r="C274" i="1" l="1"/>
  <c r="F273" i="1"/>
  <c r="Y272" i="1"/>
  <c r="A272" i="1"/>
  <c r="C275" i="1" l="1"/>
  <c r="F274" i="1"/>
  <c r="Y273" i="1"/>
  <c r="A273" i="1"/>
  <c r="C276" i="1" l="1"/>
  <c r="F275" i="1"/>
  <c r="Y274" i="1"/>
  <c r="A274" i="1"/>
  <c r="C277" i="1" l="1"/>
  <c r="F276" i="1"/>
  <c r="Y275" i="1"/>
  <c r="A275" i="1"/>
  <c r="C278" i="1" l="1"/>
  <c r="F277" i="1"/>
  <c r="Y276" i="1"/>
  <c r="A276" i="1"/>
  <c r="C279" i="1" l="1"/>
  <c r="F278" i="1"/>
  <c r="Y277" i="1"/>
  <c r="A277" i="1"/>
  <c r="C280" i="1" l="1"/>
  <c r="F279" i="1"/>
  <c r="Y278" i="1"/>
  <c r="A278" i="1"/>
  <c r="C281" i="1" l="1"/>
  <c r="F280" i="1"/>
  <c r="Y279" i="1"/>
  <c r="A279" i="1"/>
  <c r="C282" i="1" l="1"/>
  <c r="F281" i="1"/>
  <c r="Y280" i="1"/>
  <c r="A280" i="1"/>
  <c r="C283" i="1" l="1"/>
  <c r="F282" i="1"/>
  <c r="Y281" i="1"/>
  <c r="A281" i="1"/>
  <c r="C284" i="1" l="1"/>
  <c r="F283" i="1"/>
  <c r="Y282" i="1"/>
  <c r="A282" i="1"/>
  <c r="C285" i="1" l="1"/>
  <c r="F284" i="1"/>
  <c r="Y283" i="1"/>
  <c r="A283" i="1"/>
  <c r="C286" i="1" l="1"/>
  <c r="F285" i="1"/>
  <c r="Y284" i="1"/>
  <c r="A284" i="1"/>
  <c r="C287" i="1" l="1"/>
  <c r="F286" i="1"/>
  <c r="Y285" i="1"/>
  <c r="A285" i="1"/>
  <c r="C288" i="1" l="1"/>
  <c r="F287" i="1"/>
  <c r="Y286" i="1"/>
  <c r="A286" i="1"/>
  <c r="C289" i="1" l="1"/>
  <c r="F288" i="1"/>
  <c r="Y287" i="1"/>
  <c r="A287" i="1"/>
  <c r="C290" i="1" l="1"/>
  <c r="F289" i="1"/>
  <c r="Y288" i="1"/>
  <c r="A288" i="1"/>
  <c r="C291" i="1" l="1"/>
  <c r="F290" i="1"/>
  <c r="Y289" i="1"/>
  <c r="A289" i="1"/>
  <c r="C292" i="1" l="1"/>
  <c r="F291" i="1"/>
  <c r="Y290" i="1"/>
  <c r="A290" i="1"/>
  <c r="C293" i="1" l="1"/>
  <c r="F292" i="1"/>
  <c r="Y291" i="1"/>
  <c r="A291" i="1"/>
  <c r="C294" i="1" l="1"/>
  <c r="F293" i="1"/>
  <c r="Y292" i="1"/>
  <c r="A292" i="1"/>
  <c r="C295" i="1" l="1"/>
  <c r="F294" i="1"/>
  <c r="Y293" i="1"/>
  <c r="A293" i="1"/>
  <c r="C296" i="1" l="1"/>
  <c r="F295" i="1"/>
  <c r="Y294" i="1"/>
  <c r="A294" i="1"/>
  <c r="C297" i="1" l="1"/>
  <c r="F296" i="1"/>
  <c r="Y295" i="1"/>
  <c r="A295" i="1"/>
  <c r="C298" i="1" l="1"/>
  <c r="F297" i="1"/>
  <c r="Y296" i="1"/>
  <c r="A296" i="1"/>
  <c r="C299" i="1" l="1"/>
  <c r="F298" i="1"/>
  <c r="Y297" i="1"/>
  <c r="A297" i="1"/>
  <c r="C300" i="1" l="1"/>
  <c r="F299" i="1"/>
  <c r="Y298" i="1"/>
  <c r="A298" i="1"/>
  <c r="C301" i="1" l="1"/>
  <c r="F300" i="1"/>
  <c r="Y299" i="1"/>
  <c r="A299" i="1"/>
  <c r="C302" i="1" l="1"/>
  <c r="F301" i="1"/>
  <c r="Y300" i="1"/>
  <c r="A300" i="1"/>
  <c r="C303" i="1" l="1"/>
  <c r="F302" i="1"/>
  <c r="Y301" i="1"/>
  <c r="A301" i="1"/>
  <c r="C304" i="1" l="1"/>
  <c r="F303" i="1"/>
  <c r="Y302" i="1"/>
  <c r="A302" i="1"/>
  <c r="C305" i="1" l="1"/>
  <c r="F304" i="1"/>
  <c r="Y303" i="1"/>
  <c r="A303" i="1"/>
  <c r="C306" i="1" l="1"/>
  <c r="F305" i="1"/>
  <c r="Y304" i="1"/>
  <c r="A304" i="1"/>
  <c r="C307" i="1" l="1"/>
  <c r="F306" i="1"/>
  <c r="Y305" i="1"/>
  <c r="A305" i="1"/>
  <c r="C308" i="1" l="1"/>
  <c r="F307" i="1"/>
  <c r="Y306" i="1"/>
  <c r="A306" i="1"/>
  <c r="C309" i="1" l="1"/>
  <c r="F308" i="1"/>
  <c r="Y307" i="1"/>
  <c r="A307" i="1"/>
  <c r="C310" i="1" l="1"/>
  <c r="F309" i="1"/>
  <c r="Y308" i="1"/>
  <c r="A308" i="1"/>
  <c r="C311" i="1" l="1"/>
  <c r="F310" i="1"/>
  <c r="Y309" i="1"/>
  <c r="A309" i="1"/>
  <c r="C312" i="1" l="1"/>
  <c r="F311" i="1"/>
  <c r="Y310" i="1"/>
  <c r="A310" i="1"/>
  <c r="C313" i="1" l="1"/>
  <c r="F312" i="1"/>
  <c r="Y311" i="1"/>
  <c r="A311" i="1"/>
  <c r="C314" i="1" l="1"/>
  <c r="F313" i="1"/>
  <c r="Y312" i="1"/>
  <c r="A312" i="1"/>
  <c r="C315" i="1" l="1"/>
  <c r="F314" i="1"/>
  <c r="Y313" i="1"/>
  <c r="A313" i="1"/>
  <c r="C316" i="1" l="1"/>
  <c r="F315" i="1"/>
  <c r="Y314" i="1"/>
  <c r="A314" i="1"/>
  <c r="C317" i="1" l="1"/>
  <c r="F316" i="1"/>
  <c r="Y315" i="1"/>
  <c r="A315" i="1"/>
  <c r="C318" i="1" l="1"/>
  <c r="F317" i="1"/>
  <c r="Y316" i="1"/>
  <c r="A316" i="1"/>
  <c r="C319" i="1" l="1"/>
  <c r="F318" i="1"/>
  <c r="Y317" i="1"/>
  <c r="A317" i="1"/>
  <c r="C320" i="1" l="1"/>
  <c r="F319" i="1"/>
  <c r="Y318" i="1"/>
  <c r="A318" i="1"/>
  <c r="C321" i="1" l="1"/>
  <c r="F320" i="1"/>
  <c r="Y319" i="1"/>
  <c r="A319" i="1"/>
  <c r="C322" i="1" l="1"/>
  <c r="F321" i="1"/>
  <c r="Y320" i="1"/>
  <c r="A320" i="1"/>
  <c r="C323" i="1" l="1"/>
  <c r="F322" i="1"/>
  <c r="Y321" i="1"/>
  <c r="A321" i="1"/>
  <c r="C324" i="1" l="1"/>
  <c r="F323" i="1"/>
  <c r="Y322" i="1"/>
  <c r="A322" i="1"/>
  <c r="C325" i="1" l="1"/>
  <c r="F324" i="1"/>
  <c r="Y323" i="1"/>
  <c r="A323" i="1"/>
  <c r="C326" i="1" l="1"/>
  <c r="F325" i="1"/>
  <c r="Y324" i="1"/>
  <c r="A324" i="1"/>
  <c r="C327" i="1" l="1"/>
  <c r="F326" i="1"/>
  <c r="Y325" i="1"/>
  <c r="A325" i="1"/>
  <c r="C328" i="1" l="1"/>
  <c r="F327" i="1"/>
  <c r="Y326" i="1"/>
  <c r="A326" i="1"/>
  <c r="C329" i="1" l="1"/>
  <c r="F328" i="1"/>
  <c r="Y327" i="1"/>
  <c r="A327" i="1"/>
  <c r="C330" i="1" l="1"/>
  <c r="F329" i="1"/>
  <c r="Y328" i="1"/>
  <c r="A328" i="1"/>
  <c r="C331" i="1" l="1"/>
  <c r="F330" i="1"/>
  <c r="Y329" i="1"/>
  <c r="A329" i="1"/>
  <c r="C332" i="1" l="1"/>
  <c r="F331" i="1"/>
  <c r="Y330" i="1"/>
  <c r="A330" i="1"/>
  <c r="C333" i="1" l="1"/>
  <c r="F332" i="1"/>
  <c r="Y331" i="1"/>
  <c r="A331" i="1"/>
  <c r="C334" i="1" l="1"/>
  <c r="F333" i="1"/>
  <c r="Y332" i="1"/>
  <c r="A332" i="1"/>
  <c r="C335" i="1" l="1"/>
  <c r="F334" i="1"/>
  <c r="Y333" i="1"/>
  <c r="A333" i="1"/>
  <c r="C336" i="1" l="1"/>
  <c r="F335" i="1"/>
  <c r="Y334" i="1"/>
  <c r="A334" i="1"/>
  <c r="C337" i="1" l="1"/>
  <c r="F336" i="1"/>
  <c r="Y335" i="1"/>
  <c r="A335" i="1"/>
  <c r="C338" i="1" l="1"/>
  <c r="F337" i="1"/>
  <c r="Y336" i="1"/>
  <c r="A336" i="1"/>
  <c r="C339" i="1" l="1"/>
  <c r="F338" i="1"/>
  <c r="Y337" i="1"/>
  <c r="A337" i="1"/>
  <c r="C340" i="1" l="1"/>
  <c r="F339" i="1"/>
  <c r="Y338" i="1"/>
  <c r="A338" i="1"/>
  <c r="C341" i="1" l="1"/>
  <c r="F340" i="1"/>
  <c r="Y339" i="1"/>
  <c r="A339" i="1"/>
  <c r="C342" i="1" l="1"/>
  <c r="F341" i="1"/>
  <c r="Y340" i="1"/>
  <c r="A340" i="1"/>
  <c r="C343" i="1" l="1"/>
  <c r="F342" i="1"/>
  <c r="Y341" i="1"/>
  <c r="A341" i="1"/>
  <c r="C344" i="1" l="1"/>
  <c r="F343" i="1"/>
  <c r="Y342" i="1"/>
  <c r="A342" i="1"/>
  <c r="C345" i="1" l="1"/>
  <c r="F344" i="1"/>
  <c r="Y343" i="1"/>
  <c r="A343" i="1"/>
  <c r="C346" i="1" l="1"/>
  <c r="F345" i="1"/>
  <c r="Y344" i="1"/>
  <c r="A344" i="1"/>
  <c r="C347" i="1" l="1"/>
  <c r="F346" i="1"/>
  <c r="Y345" i="1"/>
  <c r="A345" i="1"/>
  <c r="C348" i="1" l="1"/>
  <c r="F347" i="1"/>
  <c r="Y346" i="1"/>
  <c r="A346" i="1"/>
  <c r="C349" i="1" l="1"/>
  <c r="F348" i="1"/>
  <c r="Y347" i="1"/>
  <c r="A347" i="1"/>
  <c r="C350" i="1" l="1"/>
  <c r="F349" i="1"/>
  <c r="Y348" i="1"/>
  <c r="A348" i="1"/>
  <c r="C351" i="1" l="1"/>
  <c r="F350" i="1"/>
  <c r="Y349" i="1"/>
  <c r="A349" i="1"/>
  <c r="C352" i="1" l="1"/>
  <c r="F351" i="1"/>
  <c r="Y350" i="1"/>
  <c r="A350" i="1"/>
  <c r="C353" i="1" l="1"/>
  <c r="F352" i="1"/>
  <c r="Y351" i="1"/>
  <c r="A351" i="1"/>
  <c r="C354" i="1" l="1"/>
  <c r="F353" i="1"/>
  <c r="Y352" i="1"/>
  <c r="A352" i="1"/>
  <c r="C355" i="1" l="1"/>
  <c r="F354" i="1"/>
  <c r="Y353" i="1"/>
  <c r="A353" i="1"/>
  <c r="C356" i="1" l="1"/>
  <c r="F355" i="1"/>
  <c r="Y354" i="1"/>
  <c r="A354" i="1"/>
  <c r="C357" i="1" l="1"/>
  <c r="F356" i="1"/>
  <c r="Y355" i="1"/>
  <c r="A355" i="1"/>
  <c r="C358" i="1" l="1"/>
  <c r="F357" i="1"/>
  <c r="Y356" i="1"/>
  <c r="A356" i="1"/>
  <c r="C359" i="1" l="1"/>
  <c r="F358" i="1"/>
  <c r="Y357" i="1"/>
  <c r="A357" i="1"/>
  <c r="C360" i="1" l="1"/>
  <c r="F359" i="1"/>
  <c r="Y358" i="1"/>
  <c r="A358" i="1"/>
  <c r="C361" i="1" l="1"/>
  <c r="F360" i="1"/>
  <c r="Y359" i="1"/>
  <c r="A359" i="1"/>
  <c r="C362" i="1" l="1"/>
  <c r="F361" i="1"/>
  <c r="Y360" i="1"/>
  <c r="A360" i="1"/>
  <c r="C363" i="1" l="1"/>
  <c r="F362" i="1"/>
  <c r="Y361" i="1"/>
  <c r="A361" i="1"/>
  <c r="C364" i="1" l="1"/>
  <c r="F363" i="1"/>
  <c r="Y362" i="1"/>
  <c r="A362" i="1"/>
  <c r="C365" i="1" l="1"/>
  <c r="F364" i="1"/>
  <c r="Y363" i="1"/>
  <c r="A363" i="1"/>
  <c r="C366" i="1" l="1"/>
  <c r="F365" i="1"/>
  <c r="Y364" i="1"/>
  <c r="A364" i="1"/>
  <c r="AB380" i="1" l="1"/>
  <c r="C13" i="2" s="1"/>
  <c r="AB383" i="1"/>
  <c r="C16" i="2" s="1"/>
  <c r="AB381" i="1"/>
  <c r="C14" i="2" s="1"/>
  <c r="AB373" i="1"/>
  <c r="AB379" i="1"/>
  <c r="C12" i="2" s="1"/>
  <c r="AB374" i="1"/>
  <c r="C7" i="2" s="1"/>
  <c r="AB376" i="1"/>
  <c r="C9" i="2" s="1"/>
  <c r="AB378" i="1"/>
  <c r="C11" i="2" s="1"/>
  <c r="AB377" i="1"/>
  <c r="C10" i="2" s="1"/>
  <c r="AB382" i="1"/>
  <c r="C15" i="2" s="1"/>
  <c r="AB384" i="1"/>
  <c r="C17" i="2" s="1"/>
  <c r="AB375" i="1"/>
  <c r="C8" i="2" s="1"/>
  <c r="F366" i="1"/>
  <c r="Y366" i="1"/>
  <c r="Y367" i="1"/>
  <c r="AB386" i="1" l="1"/>
  <c r="C18" i="2" s="1"/>
  <c r="C6" i="2"/>
  <c r="Y365" i="1"/>
  <c r="F368" i="1"/>
  <c r="F367" i="1"/>
  <c r="F369" i="1" s="1"/>
  <c r="Y36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Charles Mills</author>
    <author>Mills Ch</author>
    <author>Mills</author>
  </authors>
  <commentList>
    <comment ref="B1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Nur hier das Jahr ändern und in Spalte AF das richtige Osterdatum eintragen.</t>
        </r>
      </text>
    </comment>
    <comment ref="C1" authorId="1" shapeId="0" xr:uid="{6EAF6ECA-E00C-4551-8BA0-696F6770B5E9}">
      <text>
        <r>
          <rPr>
            <b/>
            <sz val="9"/>
            <color indexed="81"/>
            <rFont val="Segoe UI"/>
            <charset val="1"/>
          </rPr>
          <t>hier Monate ein- bzw. ausblenden</t>
        </r>
      </text>
    </comment>
    <comment ref="U1" authorId="2" shapeId="0" xr:uid="{00000000-0006-0000-0000-000005000000}">
      <text>
        <r>
          <rPr>
            <sz val="9"/>
            <color indexed="81"/>
            <rFont val="Tahoma"/>
            <family val="2"/>
          </rPr>
          <t>Zeitangaben müssen mindestens mit Doppelpunkt eingetragen werden: z.B. "8:"</t>
        </r>
      </text>
    </comment>
    <comment ref="AE9" authorId="0" shapeId="0" xr:uid="{00000000-0006-0000-0000-000007000000}">
      <text>
        <r>
          <rPr>
            <b/>
            <sz val="9"/>
            <color indexed="81"/>
            <rFont val="Segoe UI"/>
            <family val="2"/>
          </rPr>
          <t>Nur dieses Datum von Hand eintragen.</t>
        </r>
      </text>
    </comment>
  </commentList>
</comments>
</file>

<file path=xl/sharedStrings.xml><?xml version="1.0" encoding="utf-8"?>
<sst xmlns="http://schemas.openxmlformats.org/spreadsheetml/2006/main" count="120" uniqueCount="64">
  <si>
    <t>von</t>
  </si>
  <si>
    <t>bis</t>
  </si>
  <si>
    <t>minus Pause</t>
  </si>
  <si>
    <t>Std.</t>
  </si>
  <si>
    <t>Projektbeschreibung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</si>
  <si>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</si>
  <si>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</si>
  <si>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</si>
  <si>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</si>
  <si>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</si>
  <si>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</si>
  <si>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</si>
  <si>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</si>
  <si>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</si>
  <si>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</si>
  <si>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</si>
  <si>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</si>
  <si>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Monatsauswertung</t>
  </si>
  <si>
    <t>Wo. Std.</t>
  </si>
  <si>
    <t>KW</t>
  </si>
  <si>
    <t>abge-rechnet</t>
  </si>
  <si>
    <t>Datum</t>
  </si>
  <si>
    <t>abzu-rechnen</t>
  </si>
  <si>
    <t>Rosenmontag</t>
  </si>
  <si>
    <t>Ostern</t>
  </si>
  <si>
    <t>Faschingsdienstag</t>
  </si>
  <si>
    <t>Aschermittwoch</t>
  </si>
  <si>
    <t>Karfreitag</t>
  </si>
  <si>
    <t>Ostermontag</t>
  </si>
  <si>
    <t>1. Mai</t>
  </si>
  <si>
    <t>Pfingsten</t>
  </si>
  <si>
    <t>Pfingsmontag</t>
  </si>
  <si>
    <t>Fronleichnam</t>
  </si>
  <si>
    <t>Christi Himmelfahrt</t>
  </si>
  <si>
    <t>Name</t>
  </si>
  <si>
    <t>Diff-Tage</t>
  </si>
  <si>
    <t>in Relation zu</t>
  </si>
  <si>
    <t>Neujahr</t>
  </si>
  <si>
    <t>Hl. Drei Könige</t>
  </si>
  <si>
    <t>Mariä Himmelfahrt</t>
  </si>
  <si>
    <t>Allerheiligen</t>
  </si>
  <si>
    <t>Silvester</t>
  </si>
  <si>
    <t>1. Weihnachtsfeiertag</t>
  </si>
  <si>
    <t>2. Weihnachtsfeiertag</t>
  </si>
  <si>
    <t>Tag der Dt. Einheit</t>
  </si>
  <si>
    <t>Heilig Abend</t>
  </si>
  <si>
    <t>+1</t>
  </si>
  <si>
    <t>+39</t>
  </si>
  <si>
    <t>+49</t>
  </si>
  <si>
    <t>+50</t>
  </si>
  <si>
    <t>+60</t>
  </si>
  <si>
    <t>  0</t>
  </si>
  <si>
    <t>Feiertage</t>
  </si>
  <si>
    <t>halbe Feiertage</t>
  </si>
  <si>
    <t>kein Feiertag</t>
  </si>
  <si>
    <t>Buß- und Bettag</t>
  </si>
  <si>
    <t>fällt immer auf den Mittwoch vor dem 23. November</t>
  </si>
  <si>
    <t>Reformationstag</t>
  </si>
  <si>
    <t>fix</t>
  </si>
  <si>
    <t>a</t>
  </si>
  <si>
    <t>b</t>
  </si>
  <si>
    <t>c</t>
  </si>
  <si>
    <t>d</t>
  </si>
  <si>
    <t>Abgerechnete Stunden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</si>
</sst>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d\ * \ \ dd/mm/yy"/>
    <numFmt numFmtId="165" formatCode="h:mm"/>
    <numFmt numFmtId="166" formatCode="[h]:mm"/>
    <numFmt numFmtId="167" formatCode="0.00000000000000000000000000"/>
    <numFmt numFmtId="168" formatCode="[$-F400]h:mm:ss\ AM/PM"/>
  </numFmts>
  <fonts count="47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sz val="8"/>
      <color theme="1"/>
      <name val="Cambria"/>
      <family val="1"/>
      <scheme val="major"/>
    </font>
    <font>
      <sz val="8"/>
      <name val="Calibri"/>
      <family val="2"/>
    </font>
    <font>
      <b/>
      <sz val="9"/>
      <name val="Calibri"/>
      <family val="2"/>
    </font>
    <font>
      <sz val="11"/>
      <name val="Calibri"/>
      <family val="2"/>
    </font>
    <font>
      <sz val="11"/>
      <name val="Arial Narrow"/>
      <family val="2"/>
    </font>
    <font>
      <sz val="9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b/>
      <sz val="10"/>
      <color theme="8" tint="-0.499984740745262"/>
      <name val="Calibri"/>
      <family val="2"/>
      <scheme val="minor"/>
    </font>
    <font>
      <sz val="8"/>
      <color theme="8" tint="-0.499984740745262"/>
      <name val="Calibri"/>
      <family val="2"/>
      <scheme val="minor"/>
    </font>
    <font>
      <sz val="10"/>
      <color theme="3" tint="0.39997558519241921"/>
      <name val="Calibri"/>
      <family val="2"/>
      <scheme val="minor"/>
    </font>
    <font>
      <b/>
      <sz val="10"/>
      <name val="Calibri"/>
      <family val="2"/>
    </font>
    <font>
      <sz val="10"/>
      <color theme="0" tint="-0.249977111117893"/>
      <name val="Calibri"/>
      <family val="2"/>
      <scheme val="minor"/>
    </font>
    <font>
      <sz val="8"/>
      <color theme="6" tint="-0.249977111117893"/>
      <name val="Calibri"/>
      <family val="2"/>
      <scheme val="minor"/>
    </font>
    <font>
      <b/>
      <sz val="8"/>
      <color theme="6" tint="-0.249977111117893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0"/>
      <color theme="3" tint="0.39997558519241921"/>
      <name val="Calibri"/>
      <family val="2"/>
      <scheme val="minor"/>
    </font>
    <font>
      <sz val="10"/>
      <color theme="1"/>
      <name val="Arial Narrow"/>
      <family val="2"/>
    </font>
    <font>
      <sz val="10"/>
      <color rgb="FF3A669C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b/>
      <sz val="8"/>
      <color theme="8" tint="-0.499984740745262"/>
      <name val="Calibri"/>
      <family val="2"/>
      <scheme val="minor"/>
    </font>
    <font>
      <b/>
      <sz val="9"/>
      <color indexed="81"/>
      <name val="Segoe UI"/>
      <family val="2"/>
    </font>
    <font>
      <sz val="8"/>
      <color theme="2" tint="-0.749992370372631"/>
      <name val="Calibri"/>
      <family val="2"/>
      <scheme val="minor"/>
    </font>
    <font>
      <sz val="10"/>
      <color theme="1"/>
      <name val="Wingdings 3"/>
      <family val="1"/>
      <charset val="2"/>
    </font>
    <font>
      <b/>
      <sz val="16"/>
      <color rgb="FFFFC00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Agency FB"/>
      <family val="2"/>
    </font>
    <font>
      <sz val="10"/>
      <color theme="9" tint="-0.249977111117893"/>
      <name val="Calibri"/>
      <family val="2"/>
      <scheme val="minor"/>
    </font>
    <font>
      <sz val="10"/>
      <color theme="9" tint="0.39997558519241921"/>
      <name val="Calibri"/>
      <family val="2"/>
      <scheme val="minor"/>
    </font>
    <font>
      <sz val="10"/>
      <color rgb="FF7030A0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sz val="10"/>
      <color theme="3" tint="0.39997558519241921"/>
      <name val="Euphemia"/>
      <family val="2"/>
    </font>
    <font>
      <b/>
      <sz val="8"/>
      <color theme="3" tint="0.39997558519241921"/>
      <name val="Euphemia"/>
      <family val="2"/>
    </font>
    <font>
      <sz val="9"/>
      <color theme="1" tint="0.34998626667073579"/>
      <name val="Calibri"/>
      <family val="2"/>
      <scheme val="minor"/>
    </font>
    <font>
      <b/>
      <sz val="9"/>
      <color theme="8" tint="-0.499984740745262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3" tint="0.39997558519241921"/>
      <name val="Bahnschrift SemiLight Condensed"/>
      <family val="2"/>
    </font>
    <font>
      <b/>
      <sz val="9"/>
      <color indexed="81"/>
      <name val="Segoe UI"/>
      <charset val="1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D88E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56F0B"/>
        <bgColor indexed="64"/>
      </patternFill>
    </fill>
  </fills>
  <borders count="5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double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double">
        <color theme="3" tint="0.39994506668294322"/>
      </left>
      <right/>
      <top style="double">
        <color theme="3" tint="0.39994506668294322"/>
      </top>
      <bottom style="thin">
        <color theme="3" tint="0.39994506668294322"/>
      </bottom>
      <diagonal/>
    </border>
    <border>
      <left/>
      <right style="double">
        <color theme="3" tint="0.39994506668294322"/>
      </right>
      <top style="double">
        <color theme="3" tint="0.39994506668294322"/>
      </top>
      <bottom style="thin">
        <color theme="3" tint="0.39994506668294322"/>
      </bottom>
      <diagonal/>
    </border>
    <border>
      <left style="double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double">
        <color theme="3" tint="0.39991454817346722"/>
      </bottom>
      <diagonal/>
    </border>
    <border>
      <left style="thin">
        <color theme="3" tint="0.39994506668294322"/>
      </left>
      <right style="double">
        <color theme="3" tint="0.39994506668294322"/>
      </right>
      <top style="thin">
        <color theme="3" tint="0.39994506668294322"/>
      </top>
      <bottom style="double">
        <color theme="3" tint="0.39991454817346722"/>
      </bottom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rgb="FFFF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rgb="FFFF000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rgb="FFFF0000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medium">
        <color indexed="22"/>
      </right>
      <top style="thin">
        <color indexed="22"/>
      </top>
      <bottom/>
      <diagonal/>
    </border>
    <border>
      <left/>
      <right style="medium">
        <color indexed="22"/>
      </right>
      <top/>
      <bottom/>
      <diagonal/>
    </border>
    <border>
      <left/>
      <right style="medium">
        <color indexed="22"/>
      </right>
      <top/>
      <bottom style="thin">
        <color indexed="2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double">
        <color theme="3" tint="0.39994506668294322"/>
      </right>
      <top style="thin">
        <color theme="0" tint="-0.499984740745262"/>
      </top>
      <bottom/>
      <diagonal/>
    </border>
    <border>
      <left/>
      <right style="double">
        <color theme="3" tint="0.39994506668294322"/>
      </right>
      <top/>
      <bottom/>
      <diagonal/>
    </border>
    <border>
      <left/>
      <right style="double">
        <color theme="3" tint="0.39994506668294322"/>
      </right>
      <top/>
      <bottom style="thin">
        <color theme="0" tint="-0.499984740745262"/>
      </bottom>
      <diagonal/>
    </border>
    <border>
      <left/>
      <right/>
      <top/>
      <bottom style="thin">
        <color auto="1"/>
      </bottom>
      <diagonal/>
    </border>
    <border>
      <left/>
      <right style="thin">
        <color theme="0" tint="-0.14996795556505021"/>
      </right>
      <top style="thin">
        <color auto="1"/>
      </top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auto="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auto="1"/>
      </top>
      <bottom/>
      <diagonal/>
    </border>
    <border>
      <left style="thin">
        <color theme="0" tint="-0.14996795556505021"/>
      </left>
      <right/>
      <top style="thin">
        <color auto="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 style="thin">
        <color theme="4" tint="-0.499984740745262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4" tint="-0.49998474074526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4" tint="-0.499984740745262"/>
      </bottom>
      <diagonal/>
    </border>
    <border>
      <left style="thin">
        <color theme="0" tint="-0.14996795556505021"/>
      </left>
      <right/>
      <top/>
      <bottom style="thin">
        <color theme="4" tint="-0.499984740745262"/>
      </bottom>
      <diagonal/>
    </border>
    <border>
      <left/>
      <right/>
      <top style="thin">
        <color theme="4" tint="-0.499984740745262"/>
      </top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double">
        <color theme="4" tint="-0.499984740745262"/>
      </bottom>
      <diagonal/>
    </border>
    <border>
      <left style="thin">
        <color indexed="22"/>
      </left>
      <right/>
      <top/>
      <bottom/>
      <diagonal/>
    </border>
    <border>
      <left/>
      <right/>
      <top style="thin">
        <color rgb="FFFFCCFF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FFCCFF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rgb="FFFFCCFF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rgb="FFFFCCFF"/>
      </left>
      <right/>
      <top style="thin">
        <color theme="0" tint="-0.1499679555650502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49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0" fillId="3" borderId="0" xfId="0" applyFill="1"/>
    <xf numFmtId="0" fontId="6" fillId="3" borderId="2" xfId="0" applyFont="1" applyFill="1" applyBorder="1" applyAlignment="1">
      <alignment horizontal="center" vertical="center"/>
    </xf>
    <xf numFmtId="2" fontId="8" fillId="3" borderId="3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2" fontId="8" fillId="3" borderId="7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2" fontId="7" fillId="3" borderId="0" xfId="0" applyNumberFormat="1" applyFont="1" applyFill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2" fontId="14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20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5" fontId="3" fillId="6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66" fontId="3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65" fontId="1" fillId="0" borderId="11" xfId="0" applyNumberFormat="1" applyFont="1" applyBorder="1" applyAlignment="1">
      <alignment horizontal="center" vertical="center"/>
    </xf>
    <xf numFmtId="49" fontId="2" fillId="6" borderId="10" xfId="0" applyNumberFormat="1" applyFont="1" applyFill="1" applyBorder="1" applyAlignment="1">
      <alignment horizontal="center" vertical="center" wrapText="1"/>
    </xf>
    <xf numFmtId="2" fontId="9" fillId="6" borderId="1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22" fillId="7" borderId="0" xfId="0" applyFont="1" applyFill="1" applyAlignment="1">
      <alignment vertical="center"/>
    </xf>
    <xf numFmtId="165" fontId="15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6" fontId="23" fillId="0" borderId="0" xfId="0" applyNumberFormat="1" applyFont="1" applyAlignment="1">
      <alignment horizontal="center" vertical="center"/>
    </xf>
    <xf numFmtId="20" fontId="1" fillId="6" borderId="1" xfId="0" applyNumberFormat="1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top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vertical="center" wrapText="1"/>
    </xf>
    <xf numFmtId="2" fontId="10" fillId="3" borderId="1" xfId="0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164" fontId="1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vertical="center" wrapText="1"/>
    </xf>
    <xf numFmtId="2" fontId="10" fillId="12" borderId="10" xfId="0" applyNumberFormat="1" applyFont="1" applyFill="1" applyBorder="1" applyAlignment="1">
      <alignment horizontal="center" vertical="center"/>
    </xf>
    <xf numFmtId="166" fontId="19" fillId="12" borderId="12" xfId="0" applyNumberFormat="1" applyFont="1" applyFill="1" applyBorder="1" applyAlignment="1">
      <alignment horizontal="center" vertical="center" wrapText="1"/>
    </xf>
    <xf numFmtId="165" fontId="1" fillId="12" borderId="11" xfId="0" applyNumberFormat="1" applyFont="1" applyFill="1" applyBorder="1" applyAlignment="1">
      <alignment horizontal="center" vertical="center"/>
    </xf>
    <xf numFmtId="165" fontId="1" fillId="12" borderId="1" xfId="0" applyNumberFormat="1" applyFont="1" applyFill="1" applyBorder="1" applyAlignment="1">
      <alignment horizontal="center" vertical="center"/>
    </xf>
    <xf numFmtId="166" fontId="5" fillId="12" borderId="8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166" fontId="3" fillId="0" borderId="19" xfId="0" applyNumberFormat="1" applyFont="1" applyBorder="1" applyAlignment="1">
      <alignment vertical="center"/>
    </xf>
    <xf numFmtId="0" fontId="18" fillId="0" borderId="19" xfId="0" applyFont="1" applyBorder="1" applyAlignment="1">
      <alignment horizontal="center" vertical="center"/>
    </xf>
    <xf numFmtId="2" fontId="3" fillId="11" borderId="0" xfId="0" applyNumberFormat="1" applyFont="1" applyFill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3" fillId="0" borderId="20" xfId="0" applyNumberFormat="1" applyFont="1" applyBorder="1" applyAlignment="1">
      <alignment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/>
    </xf>
    <xf numFmtId="167" fontId="3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/>
    </xf>
    <xf numFmtId="2" fontId="3" fillId="10" borderId="0" xfId="0" applyNumberFormat="1" applyFont="1" applyFill="1" applyAlignment="1">
      <alignment horizontal="center" vertical="center"/>
    </xf>
    <xf numFmtId="2" fontId="3" fillId="8" borderId="0" xfId="0" applyNumberFormat="1" applyFont="1" applyFill="1" applyAlignment="1">
      <alignment horizontal="center" vertical="center"/>
    </xf>
    <xf numFmtId="49" fontId="29" fillId="8" borderId="24" xfId="0" applyNumberFormat="1" applyFont="1" applyFill="1" applyBorder="1" applyAlignment="1">
      <alignment horizontal="center" vertical="center" wrapText="1"/>
    </xf>
    <xf numFmtId="49" fontId="17" fillId="8" borderId="24" xfId="0" applyNumberFormat="1" applyFont="1" applyFill="1" applyBorder="1" applyAlignment="1">
      <alignment horizontal="center" vertical="center" wrapText="1"/>
    </xf>
    <xf numFmtId="49" fontId="29" fillId="11" borderId="24" xfId="0" applyNumberFormat="1" applyFont="1" applyFill="1" applyBorder="1" applyAlignment="1">
      <alignment horizontal="center" vertical="center" wrapText="1"/>
    </xf>
    <xf numFmtId="49" fontId="17" fillId="11" borderId="24" xfId="0" applyNumberFormat="1" applyFont="1" applyFill="1" applyBorder="1" applyAlignment="1">
      <alignment horizontal="center" vertical="center" wrapText="1"/>
    </xf>
    <xf numFmtId="49" fontId="17" fillId="10" borderId="24" xfId="0" applyNumberFormat="1" applyFont="1" applyFill="1" applyBorder="1" applyAlignment="1">
      <alignment horizontal="center" vertical="center" wrapText="1"/>
    </xf>
    <xf numFmtId="49" fontId="29" fillId="2" borderId="24" xfId="0" applyNumberFormat="1" applyFont="1" applyFill="1" applyBorder="1" applyAlignment="1">
      <alignment horizontal="center" vertical="center" wrapText="1"/>
    </xf>
    <xf numFmtId="49" fontId="17" fillId="2" borderId="24" xfId="0" applyNumberFormat="1" applyFont="1" applyFill="1" applyBorder="1" applyAlignment="1">
      <alignment horizontal="center" vertical="center" wrapText="1"/>
    </xf>
    <xf numFmtId="49" fontId="29" fillId="9" borderId="24" xfId="0" applyNumberFormat="1" applyFont="1" applyFill="1" applyBorder="1" applyAlignment="1">
      <alignment horizontal="center" vertical="center" wrapText="1"/>
    </xf>
    <xf numFmtId="49" fontId="17" fillId="9" borderId="24" xfId="0" applyNumberFormat="1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2" fontId="3" fillId="8" borderId="26" xfId="0" applyNumberFormat="1" applyFont="1" applyFill="1" applyBorder="1" applyAlignment="1">
      <alignment horizontal="center" vertical="center"/>
    </xf>
    <xf numFmtId="165" fontId="3" fillId="0" borderId="27" xfId="0" applyNumberFormat="1" applyFont="1" applyBorder="1" applyAlignment="1">
      <alignment horizontal="center" vertical="center"/>
    </xf>
    <xf numFmtId="2" fontId="3" fillId="11" borderId="28" xfId="0" applyNumberFormat="1" applyFont="1" applyFill="1" applyBorder="1" applyAlignment="1">
      <alignment horizontal="center" vertical="center"/>
    </xf>
    <xf numFmtId="2" fontId="3" fillId="10" borderId="27" xfId="0" applyNumberFormat="1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2" fontId="3" fillId="2" borderId="27" xfId="0" applyNumberFormat="1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2" fontId="3" fillId="9" borderId="30" xfId="0" applyNumberFormat="1" applyFont="1" applyFill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2" fontId="3" fillId="8" borderId="32" xfId="0" applyNumberFormat="1" applyFont="1" applyFill="1" applyBorder="1" applyAlignment="1">
      <alignment horizontal="center" vertical="center"/>
    </xf>
    <xf numFmtId="165" fontId="3" fillId="0" borderId="33" xfId="0" applyNumberFormat="1" applyFont="1" applyBorder="1" applyAlignment="1">
      <alignment horizontal="center" vertical="center"/>
    </xf>
    <xf numFmtId="2" fontId="3" fillId="10" borderId="33" xfId="0" applyNumberFormat="1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2" fontId="3" fillId="2" borderId="33" xfId="0" applyNumberFormat="1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2" fontId="3" fillId="9" borderId="35" xfId="0" applyNumberFormat="1" applyFont="1" applyFill="1" applyBorder="1" applyAlignment="1">
      <alignment vertical="center"/>
    </xf>
    <xf numFmtId="0" fontId="3" fillId="0" borderId="36" xfId="0" applyFont="1" applyBorder="1" applyAlignment="1">
      <alignment horizontal="center" vertical="center"/>
    </xf>
    <xf numFmtId="2" fontId="3" fillId="8" borderId="37" xfId="0" applyNumberFormat="1" applyFont="1" applyFill="1" applyBorder="1" applyAlignment="1">
      <alignment horizontal="center" vertical="center"/>
    </xf>
    <xf numFmtId="165" fontId="3" fillId="0" borderId="38" xfId="0" applyNumberFormat="1" applyFont="1" applyBorder="1" applyAlignment="1">
      <alignment horizontal="center" vertical="center"/>
    </xf>
    <xf numFmtId="2" fontId="3" fillId="11" borderId="39" xfId="0" applyNumberFormat="1" applyFont="1" applyFill="1" applyBorder="1" applyAlignment="1">
      <alignment horizontal="center" vertical="center"/>
    </xf>
    <xf numFmtId="2" fontId="3" fillId="10" borderId="38" xfId="0" applyNumberFormat="1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2" fontId="3" fillId="2" borderId="38" xfId="0" applyNumberFormat="1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2" fontId="3" fillId="9" borderId="41" xfId="0" applyNumberFormat="1" applyFont="1" applyFill="1" applyBorder="1" applyAlignment="1">
      <alignment vertical="center"/>
    </xf>
    <xf numFmtId="0" fontId="3" fillId="0" borderId="42" xfId="0" applyFont="1" applyBorder="1" applyAlignment="1">
      <alignment horizontal="center" vertical="center"/>
    </xf>
    <xf numFmtId="2" fontId="3" fillId="8" borderId="42" xfId="0" applyNumberFormat="1" applyFont="1" applyFill="1" applyBorder="1" applyAlignment="1">
      <alignment horizontal="center" vertical="center"/>
    </xf>
    <xf numFmtId="2" fontId="3" fillId="11" borderId="42" xfId="0" applyNumberFormat="1" applyFont="1" applyFill="1" applyBorder="1" applyAlignment="1">
      <alignment horizontal="center" vertical="center"/>
    </xf>
    <xf numFmtId="2" fontId="3" fillId="10" borderId="42" xfId="0" applyNumberFormat="1" applyFont="1" applyFill="1" applyBorder="1" applyAlignment="1">
      <alignment horizontal="center" vertical="center"/>
    </xf>
    <xf numFmtId="2" fontId="3" fillId="2" borderId="42" xfId="0" applyNumberFormat="1" applyFont="1" applyFill="1" applyBorder="1" applyAlignment="1">
      <alignment horizontal="center" vertical="center"/>
    </xf>
    <xf numFmtId="2" fontId="3" fillId="9" borderId="42" xfId="0" applyNumberFormat="1" applyFont="1" applyFill="1" applyBorder="1" applyAlignment="1">
      <alignment vertical="center"/>
    </xf>
    <xf numFmtId="2" fontId="3" fillId="9" borderId="0" xfId="0" applyNumberFormat="1" applyFont="1" applyFill="1" applyAlignment="1">
      <alignment vertical="center"/>
    </xf>
    <xf numFmtId="2" fontId="3" fillId="8" borderId="39" xfId="0" applyNumberFormat="1" applyFont="1" applyFill="1" applyBorder="1" applyAlignment="1">
      <alignment horizontal="center" vertical="center"/>
    </xf>
    <xf numFmtId="165" fontId="3" fillId="0" borderId="39" xfId="0" applyNumberFormat="1" applyFont="1" applyBorder="1" applyAlignment="1">
      <alignment horizontal="center" vertical="center"/>
    </xf>
    <xf numFmtId="2" fontId="3" fillId="10" borderId="39" xfId="0" applyNumberFormat="1" applyFont="1" applyFill="1" applyBorder="1" applyAlignment="1">
      <alignment horizontal="center" vertical="center"/>
    </xf>
    <xf numFmtId="2" fontId="3" fillId="2" borderId="39" xfId="0" applyNumberFormat="1" applyFont="1" applyFill="1" applyBorder="1" applyAlignment="1">
      <alignment horizontal="center" vertical="center"/>
    </xf>
    <xf numFmtId="2" fontId="3" fillId="9" borderId="39" xfId="0" applyNumberFormat="1" applyFont="1" applyFill="1" applyBorder="1" applyAlignment="1">
      <alignment vertical="center"/>
    </xf>
    <xf numFmtId="165" fontId="3" fillId="0" borderId="42" xfId="0" applyNumberFormat="1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2" fontId="3" fillId="2" borderId="44" xfId="0" applyNumberFormat="1" applyFont="1" applyFill="1" applyBorder="1" applyAlignment="1">
      <alignment horizontal="center" vertical="center"/>
    </xf>
    <xf numFmtId="2" fontId="3" fillId="9" borderId="44" xfId="0" applyNumberFormat="1" applyFont="1" applyFill="1" applyBorder="1" applyAlignment="1">
      <alignment vertical="center"/>
    </xf>
    <xf numFmtId="2" fontId="3" fillId="4" borderId="28" xfId="0" applyNumberFormat="1" applyFont="1" applyFill="1" applyBorder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/>
    </xf>
    <xf numFmtId="2" fontId="3" fillId="4" borderId="39" xfId="0" applyNumberFormat="1" applyFont="1" applyFill="1" applyBorder="1" applyAlignment="1">
      <alignment horizontal="center" vertical="center"/>
    </xf>
    <xf numFmtId="2" fontId="3" fillId="4" borderId="42" xfId="0" applyNumberFormat="1" applyFont="1" applyFill="1" applyBorder="1" applyAlignment="1">
      <alignment horizontal="center" vertical="center"/>
    </xf>
    <xf numFmtId="0" fontId="31" fillId="4" borderId="24" xfId="0" applyFont="1" applyFill="1" applyBorder="1" applyAlignment="1">
      <alignment horizontal="center" vertical="center" wrapText="1"/>
    </xf>
    <xf numFmtId="2" fontId="31" fillId="4" borderId="24" xfId="0" applyNumberFormat="1" applyFont="1" applyFill="1" applyBorder="1" applyAlignment="1">
      <alignment horizontal="center" vertical="center" wrapText="1"/>
    </xf>
    <xf numFmtId="0" fontId="16" fillId="8" borderId="46" xfId="0" applyFont="1" applyFill="1" applyBorder="1" applyAlignment="1">
      <alignment horizontal="center" vertical="center" wrapText="1"/>
    </xf>
    <xf numFmtId="2" fontId="17" fillId="8" borderId="46" xfId="0" applyNumberFormat="1" applyFont="1" applyFill="1" applyBorder="1" applyAlignment="1">
      <alignment horizontal="center" vertical="center" wrapText="1"/>
    </xf>
    <xf numFmtId="165" fontId="16" fillId="11" borderId="46" xfId="0" applyNumberFormat="1" applyFont="1" applyFill="1" applyBorder="1" applyAlignment="1">
      <alignment horizontal="center" vertical="center" wrapText="1"/>
    </xf>
    <xf numFmtId="2" fontId="17" fillId="11" borderId="46" xfId="0" applyNumberFormat="1" applyFont="1" applyFill="1" applyBorder="1" applyAlignment="1">
      <alignment horizontal="center" vertical="center" wrapText="1"/>
    </xf>
    <xf numFmtId="2" fontId="17" fillId="10" borderId="46" xfId="0" applyNumberFormat="1" applyFont="1" applyFill="1" applyBorder="1" applyAlignment="1">
      <alignment horizontal="center" vertical="center" wrapText="1"/>
    </xf>
    <xf numFmtId="0" fontId="16" fillId="4" borderId="46" xfId="0" applyFont="1" applyFill="1" applyBorder="1" applyAlignment="1">
      <alignment horizontal="center" vertical="center" wrapText="1"/>
    </xf>
    <xf numFmtId="2" fontId="17" fillId="4" borderId="46" xfId="0" applyNumberFormat="1" applyFont="1" applyFill="1" applyBorder="1" applyAlignment="1">
      <alignment horizontal="center" vertical="center" wrapText="1"/>
    </xf>
    <xf numFmtId="0" fontId="16" fillId="2" borderId="46" xfId="0" applyFont="1" applyFill="1" applyBorder="1" applyAlignment="1">
      <alignment horizontal="center" vertical="center" wrapText="1"/>
    </xf>
    <xf numFmtId="2" fontId="17" fillId="2" borderId="46" xfId="0" applyNumberFormat="1" applyFont="1" applyFill="1" applyBorder="1" applyAlignment="1">
      <alignment horizontal="center" vertical="center" wrapText="1"/>
    </xf>
    <xf numFmtId="0" fontId="16" fillId="9" borderId="46" xfId="0" applyFont="1" applyFill="1" applyBorder="1" applyAlignment="1">
      <alignment horizontal="center" vertical="center" wrapText="1"/>
    </xf>
    <xf numFmtId="2" fontId="17" fillId="9" borderId="46" xfId="0" applyNumberFormat="1" applyFont="1" applyFill="1" applyBorder="1" applyAlignment="1">
      <alignment horizontal="center" vertical="center" wrapText="1"/>
    </xf>
    <xf numFmtId="165" fontId="3" fillId="8" borderId="47" xfId="0" applyNumberFormat="1" applyFont="1" applyFill="1" applyBorder="1" applyAlignment="1">
      <alignment horizontal="center" vertical="center"/>
    </xf>
    <xf numFmtId="2" fontId="3" fillId="0" borderId="47" xfId="0" applyNumberFormat="1" applyFont="1" applyBorder="1" applyAlignment="1">
      <alignment horizontal="center" vertical="center"/>
    </xf>
    <xf numFmtId="165" fontId="3" fillId="11" borderId="47" xfId="0" applyNumberFormat="1" applyFont="1" applyFill="1" applyBorder="1" applyAlignment="1">
      <alignment horizontal="center" vertical="center"/>
    </xf>
    <xf numFmtId="165" fontId="3" fillId="10" borderId="47" xfId="0" applyNumberFormat="1" applyFont="1" applyFill="1" applyBorder="1" applyAlignment="1">
      <alignment horizontal="center" vertical="center"/>
    </xf>
    <xf numFmtId="165" fontId="3" fillId="4" borderId="47" xfId="0" applyNumberFormat="1" applyFont="1" applyFill="1" applyBorder="1" applyAlignment="1">
      <alignment horizontal="center" vertical="center"/>
    </xf>
    <xf numFmtId="165" fontId="3" fillId="2" borderId="47" xfId="0" applyNumberFormat="1" applyFont="1" applyFill="1" applyBorder="1" applyAlignment="1">
      <alignment horizontal="center" vertical="center"/>
    </xf>
    <xf numFmtId="165" fontId="3" fillId="9" borderId="47" xfId="0" applyNumberFormat="1" applyFont="1" applyFill="1" applyBorder="1" applyAlignment="1">
      <alignment horizontal="center" vertical="center"/>
    </xf>
    <xf numFmtId="2" fontId="3" fillId="0" borderId="48" xfId="0" applyNumberFormat="1" applyFont="1" applyBorder="1" applyAlignment="1">
      <alignment horizontal="center" vertical="center"/>
    </xf>
    <xf numFmtId="165" fontId="3" fillId="8" borderId="49" xfId="0" applyNumberFormat="1" applyFont="1" applyFill="1" applyBorder="1" applyAlignment="1">
      <alignment horizontal="center" vertical="center"/>
    </xf>
    <xf numFmtId="2" fontId="3" fillId="0" borderId="50" xfId="0" applyNumberFormat="1" applyFont="1" applyBorder="1" applyAlignment="1">
      <alignment horizontal="center" vertical="center"/>
    </xf>
    <xf numFmtId="165" fontId="3" fillId="11" borderId="50" xfId="0" applyNumberFormat="1" applyFont="1" applyFill="1" applyBorder="1" applyAlignment="1">
      <alignment horizontal="center" vertical="center"/>
    </xf>
    <xf numFmtId="165" fontId="3" fillId="10" borderId="50" xfId="0" applyNumberFormat="1" applyFont="1" applyFill="1" applyBorder="1" applyAlignment="1">
      <alignment horizontal="center" vertical="center"/>
    </xf>
    <xf numFmtId="2" fontId="3" fillId="0" borderId="51" xfId="0" applyNumberFormat="1" applyFont="1" applyBorder="1" applyAlignment="1">
      <alignment horizontal="center" vertical="center"/>
    </xf>
    <xf numFmtId="165" fontId="3" fillId="4" borderId="49" xfId="0" applyNumberFormat="1" applyFont="1" applyFill="1" applyBorder="1" applyAlignment="1">
      <alignment horizontal="center" vertical="center"/>
    </xf>
    <xf numFmtId="165" fontId="3" fillId="2" borderId="49" xfId="0" applyNumberFormat="1" applyFont="1" applyFill="1" applyBorder="1" applyAlignment="1">
      <alignment horizontal="center" vertical="center"/>
    </xf>
    <xf numFmtId="165" fontId="3" fillId="9" borderId="49" xfId="0" applyNumberFormat="1" applyFont="1" applyFill="1" applyBorder="1" applyAlignment="1">
      <alignment horizontal="center" vertical="center"/>
    </xf>
    <xf numFmtId="0" fontId="13" fillId="0" borderId="45" xfId="0" applyFont="1" applyBorder="1" applyAlignment="1">
      <alignment horizontal="right" vertical="center"/>
    </xf>
    <xf numFmtId="2" fontId="14" fillId="0" borderId="45" xfId="0" applyNumberFormat="1" applyFont="1" applyBorder="1" applyAlignment="1">
      <alignment vertical="center"/>
    </xf>
    <xf numFmtId="0" fontId="16" fillId="10" borderId="46" xfId="0" applyFont="1" applyFill="1" applyBorder="1" applyAlignment="1">
      <alignment horizontal="center" vertical="center" wrapText="1"/>
    </xf>
    <xf numFmtId="168" fontId="3" fillId="0" borderId="47" xfId="0" applyNumberFormat="1" applyFont="1" applyBorder="1" applyAlignment="1">
      <alignment horizontal="center" vertical="center"/>
    </xf>
    <xf numFmtId="168" fontId="15" fillId="0" borderId="0" xfId="0" applyNumberFormat="1" applyFont="1" applyAlignment="1">
      <alignment horizontal="center" vertical="center"/>
    </xf>
    <xf numFmtId="0" fontId="32" fillId="0" borderId="28" xfId="0" applyFont="1" applyBorder="1" applyAlignment="1">
      <alignment horizontal="center" vertical="center"/>
    </xf>
    <xf numFmtId="168" fontId="3" fillId="0" borderId="50" xfId="0" applyNumberFormat="1" applyFont="1" applyBorder="1" applyAlignment="1">
      <alignment horizontal="center" vertical="center"/>
    </xf>
    <xf numFmtId="2" fontId="3" fillId="0" borderId="43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vertical="center"/>
    </xf>
    <xf numFmtId="166" fontId="19" fillId="0" borderId="13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65" fontId="3" fillId="8" borderId="0" xfId="0" applyNumberFormat="1" applyFont="1" applyFill="1" applyAlignment="1">
      <alignment horizontal="center" vertical="center"/>
    </xf>
    <xf numFmtId="165" fontId="3" fillId="11" borderId="0" xfId="0" applyNumberFormat="1" applyFont="1" applyFill="1" applyAlignment="1">
      <alignment horizontal="center" vertical="center"/>
    </xf>
    <xf numFmtId="165" fontId="3" fillId="10" borderId="0" xfId="0" applyNumberFormat="1" applyFont="1" applyFill="1" applyAlignment="1">
      <alignment horizontal="center" vertical="center"/>
    </xf>
    <xf numFmtId="165" fontId="3" fillId="4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/>
    </xf>
    <xf numFmtId="165" fontId="3" fillId="9" borderId="0" xfId="0" applyNumberFormat="1" applyFont="1" applyFill="1" applyAlignment="1">
      <alignment horizontal="center" vertical="center"/>
    </xf>
    <xf numFmtId="2" fontId="3" fillId="11" borderId="47" xfId="0" applyNumberFormat="1" applyFont="1" applyFill="1" applyBorder="1" applyAlignment="1">
      <alignment horizontal="center" vertical="center"/>
    </xf>
    <xf numFmtId="2" fontId="3" fillId="4" borderId="47" xfId="0" applyNumberFormat="1" applyFont="1" applyFill="1" applyBorder="1" applyAlignment="1">
      <alignment horizontal="center" vertical="center"/>
    </xf>
    <xf numFmtId="2" fontId="3" fillId="8" borderId="47" xfId="0" applyNumberFormat="1" applyFont="1" applyFill="1" applyBorder="1" applyAlignment="1">
      <alignment horizontal="center" vertical="center"/>
    </xf>
    <xf numFmtId="2" fontId="3" fillId="0" borderId="47" xfId="0" applyNumberFormat="1" applyFont="1" applyBorder="1" applyAlignment="1">
      <alignment vertical="top"/>
    </xf>
    <xf numFmtId="165" fontId="3" fillId="6" borderId="11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5" fillId="0" borderId="5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3" fillId="0" borderId="53" xfId="0" applyFont="1" applyBorder="1" applyAlignment="1">
      <alignment vertical="center"/>
    </xf>
    <xf numFmtId="14" fontId="36" fillId="0" borderId="53" xfId="0" applyNumberFormat="1" applyFont="1" applyBorder="1" applyAlignment="1">
      <alignment horizontal="center" vertical="center"/>
    </xf>
    <xf numFmtId="14" fontId="37" fillId="0" borderId="0" xfId="0" applyNumberFormat="1" applyFont="1" applyAlignment="1">
      <alignment horizontal="center" vertical="center"/>
    </xf>
    <xf numFmtId="14" fontId="20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0" fontId="1" fillId="0" borderId="54" xfId="0" applyFont="1" applyBorder="1" applyAlignment="1">
      <alignment vertical="center"/>
    </xf>
    <xf numFmtId="14" fontId="36" fillId="0" borderId="54" xfId="0" applyNumberFormat="1" applyFont="1" applyBorder="1" applyAlignment="1">
      <alignment horizontal="center" vertical="center"/>
    </xf>
    <xf numFmtId="14" fontId="37" fillId="0" borderId="54" xfId="0" applyNumberFormat="1" applyFont="1" applyBorder="1" applyAlignment="1">
      <alignment horizontal="center" vertical="center"/>
    </xf>
    <xf numFmtId="14" fontId="20" fillId="0" borderId="54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6" fillId="0" borderId="54" xfId="0" applyFont="1" applyBorder="1" applyAlignment="1">
      <alignment horizontal="center" vertical="center"/>
    </xf>
    <xf numFmtId="0" fontId="37" fillId="0" borderId="54" xfId="0" applyFont="1" applyBorder="1" applyAlignment="1">
      <alignment horizontal="center" vertical="center"/>
    </xf>
    <xf numFmtId="14" fontId="36" fillId="0" borderId="0" xfId="0" applyNumberFormat="1" applyFont="1" applyAlignment="1">
      <alignment horizontal="center" vertical="center"/>
    </xf>
    <xf numFmtId="14" fontId="39" fillId="6" borderId="0" xfId="0" applyNumberFormat="1" applyFont="1" applyFill="1" applyAlignment="1" applyProtection="1">
      <alignment horizontal="center" vertical="center"/>
      <protection locked="0"/>
    </xf>
    <xf numFmtId="0" fontId="38" fillId="0" borderId="0" xfId="0" applyFont="1" applyAlignment="1">
      <alignment vertical="center"/>
    </xf>
    <xf numFmtId="0" fontId="38" fillId="0" borderId="0" xfId="0" quotePrefix="1" applyFont="1" applyAlignment="1">
      <alignment horizontal="center" vertical="center"/>
    </xf>
    <xf numFmtId="49" fontId="1" fillId="0" borderId="53" xfId="0" applyNumberFormat="1" applyFont="1" applyBorder="1" applyAlignment="1">
      <alignment vertical="center"/>
    </xf>
    <xf numFmtId="0" fontId="1" fillId="0" borderId="53" xfId="0" applyFont="1" applyBorder="1" applyAlignment="1">
      <alignment vertical="center"/>
    </xf>
    <xf numFmtId="14" fontId="37" fillId="0" borderId="53" xfId="0" applyNumberFormat="1" applyFont="1" applyBorder="1" applyAlignment="1">
      <alignment horizontal="center" vertical="center"/>
    </xf>
    <xf numFmtId="14" fontId="20" fillId="0" borderId="53" xfId="0" applyNumberFormat="1" applyFont="1" applyBorder="1" applyAlignment="1">
      <alignment horizontal="center" vertical="center"/>
    </xf>
    <xf numFmtId="2" fontId="3" fillId="0" borderId="50" xfId="0" applyNumberFormat="1" applyFont="1" applyBorder="1" applyAlignment="1">
      <alignment vertical="top"/>
    </xf>
    <xf numFmtId="2" fontId="3" fillId="0" borderId="0" xfId="0" applyNumberFormat="1" applyFont="1" applyAlignment="1">
      <alignment vertical="top"/>
    </xf>
    <xf numFmtId="0" fontId="40" fillId="3" borderId="16" xfId="0" applyFont="1" applyFill="1" applyBorder="1" applyAlignment="1">
      <alignment horizontal="center" vertical="top"/>
    </xf>
    <xf numFmtId="0" fontId="40" fillId="3" borderId="17" xfId="0" applyFont="1" applyFill="1" applyBorder="1" applyAlignment="1">
      <alignment horizontal="center" vertical="top"/>
    </xf>
    <xf numFmtId="0" fontId="40" fillId="3" borderId="18" xfId="0" applyFont="1" applyFill="1" applyBorder="1" applyAlignment="1">
      <alignment horizontal="center" vertical="top"/>
    </xf>
    <xf numFmtId="0" fontId="40" fillId="3" borderId="0" xfId="0" applyFont="1" applyFill="1" applyAlignment="1">
      <alignment horizontal="right" vertical="center"/>
    </xf>
    <xf numFmtId="0" fontId="40" fillId="3" borderId="0" xfId="0" applyFont="1" applyFill="1" applyAlignment="1">
      <alignment horizontal="center" vertical="top"/>
    </xf>
    <xf numFmtId="0" fontId="41" fillId="0" borderId="0" xfId="0" applyFont="1" applyAlignment="1">
      <alignment horizontal="right" vertical="center"/>
    </xf>
    <xf numFmtId="166" fontId="42" fillId="0" borderId="0" xfId="0" applyNumberFormat="1" applyFont="1" applyAlignment="1">
      <alignment horizontal="center" vertical="center"/>
    </xf>
    <xf numFmtId="166" fontId="42" fillId="0" borderId="52" xfId="0" applyNumberFormat="1" applyFont="1" applyBorder="1" applyAlignment="1">
      <alignment horizontal="center" vertical="center"/>
    </xf>
    <xf numFmtId="166" fontId="3" fillId="0" borderId="0" xfId="0" applyNumberFormat="1" applyFont="1" applyAlignment="1">
      <alignment horizontal="right" vertical="center"/>
    </xf>
    <xf numFmtId="165" fontId="6" fillId="6" borderId="1" xfId="0" applyNumberFormat="1" applyFont="1" applyFill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165" fontId="3" fillId="0" borderId="55" xfId="0" applyNumberFormat="1" applyFont="1" applyBorder="1" applyAlignment="1">
      <alignment horizontal="center" vertical="center"/>
    </xf>
    <xf numFmtId="2" fontId="3" fillId="8" borderId="56" xfId="0" applyNumberFormat="1" applyFont="1" applyFill="1" applyBorder="1" applyAlignment="1">
      <alignment horizontal="center" vertical="center"/>
    </xf>
    <xf numFmtId="2" fontId="3" fillId="11" borderId="56" xfId="0" applyNumberFormat="1" applyFont="1" applyFill="1" applyBorder="1" applyAlignment="1">
      <alignment horizontal="center" vertical="center"/>
    </xf>
    <xf numFmtId="2" fontId="3" fillId="10" borderId="56" xfId="0" applyNumberFormat="1" applyFont="1" applyFill="1" applyBorder="1" applyAlignment="1">
      <alignment horizontal="center" vertical="center"/>
    </xf>
    <xf numFmtId="2" fontId="3" fillId="4" borderId="56" xfId="0" applyNumberFormat="1" applyFont="1" applyFill="1" applyBorder="1" applyAlignment="1">
      <alignment horizontal="center" vertical="center"/>
    </xf>
    <xf numFmtId="49" fontId="43" fillId="10" borderId="24" xfId="0" applyNumberFormat="1" applyFont="1" applyFill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right" vertical="center" indent="2"/>
    </xf>
    <xf numFmtId="2" fontId="3" fillId="0" borderId="7" xfId="0" applyNumberFormat="1" applyFont="1" applyBorder="1" applyAlignment="1">
      <alignment horizontal="right" vertical="center" indent="2"/>
    </xf>
    <xf numFmtId="2" fontId="27" fillId="0" borderId="0" xfId="0" applyNumberFormat="1" applyFont="1" applyAlignment="1">
      <alignment horizontal="right" vertical="center" indent="2"/>
    </xf>
    <xf numFmtId="0" fontId="45" fillId="6" borderId="0" xfId="0" applyFont="1" applyFill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33" fillId="3" borderId="0" xfId="0" applyFont="1" applyFill="1" applyAlignment="1">
      <alignment horizontal="center"/>
    </xf>
    <xf numFmtId="0" fontId="39" fillId="0" borderId="0" xfId="0" applyFont="1" applyAlignment="1">
      <alignment vertical="center"/>
    </xf>
    <xf numFmtId="0" fontId="39" fillId="0" borderId="0" xfId="0" applyFont="1" applyAlignment="1">
      <alignment horizontal="center" vertical="center"/>
    </xf>
  </cellXfs>
  <cellStyles count="1">
    <cellStyle name="Standard" xfId="0" builtinId="0"/>
  </cellStyles>
  <dxfs count="8">
    <dxf>
      <border>
        <bottom style="thin">
          <color rgb="FFFF0000"/>
        </bottom>
        <vertical/>
        <horizontal/>
      </border>
    </dxf>
    <dxf>
      <font>
        <color rgb="FFF56F0B"/>
      </font>
    </dxf>
    <dxf>
      <font>
        <color theme="0"/>
      </font>
    </dxf>
    <dxf>
      <border>
        <bottom style="thin">
          <color rgb="FFFF0000"/>
        </bottom>
        <vertical/>
        <horizontal/>
      </border>
    </dxf>
    <dxf>
      <fill>
        <patternFill patternType="lightDown">
          <fgColor rgb="FFFFC000"/>
        </patternFill>
      </fill>
    </dxf>
    <dxf>
      <fill>
        <patternFill>
          <bgColor theme="6" tint="0.39994506668294322"/>
        </patternFill>
      </fill>
    </dxf>
    <dxf>
      <fill>
        <patternFill>
          <bgColor rgb="FFFED176"/>
        </patternFill>
      </fill>
    </dxf>
    <dxf>
      <font>
        <color theme="0"/>
      </font>
    </dxf>
  </dxfs>
  <tableStyles count="0" defaultTableStyle="TableStyleMedium9" defaultPivotStyle="PivotStyleLight16"/>
  <colors>
    <mruColors>
      <color rgb="FFF6D88E"/>
      <color rgb="FFCCFF99"/>
      <color rgb="FFFED176"/>
      <color rgb="FFFFCC99"/>
      <color rgb="FFF56F0B"/>
      <color rgb="FFDEEEEE"/>
      <color rgb="FFFFCCFF"/>
      <color rgb="FF3A669C"/>
      <color rgb="FFFFDD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de-DE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690537084399387E-2"/>
          <c:y val="4.2690506228157947E-2"/>
          <c:w val="0.92497868712702469"/>
          <c:h val="0.90725279505807632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Stunden!$AA$373:$AA$384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Stunden!$AB$373:$AB$384</c:f>
              <c:numCache>
                <c:formatCode>0.00</c:formatCode>
                <c:ptCount val="12"/>
                <c:pt idx="0">
                  <c:v>9.25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F1-497A-AA31-EF4AAED71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213696"/>
        <c:axId val="59215232"/>
      </c:barChart>
      <c:catAx>
        <c:axId val="59213696"/>
        <c:scaling>
          <c:orientation val="maxMin"/>
        </c:scaling>
        <c:delete val="1"/>
        <c:axPos val="l"/>
        <c:numFmt formatCode="General" sourceLinked="0"/>
        <c:majorTickMark val="out"/>
        <c:minorTickMark val="none"/>
        <c:tickLblPos val="none"/>
        <c:crossAx val="59215232"/>
        <c:crosses val="autoZero"/>
        <c:auto val="1"/>
        <c:lblAlgn val="ctr"/>
        <c:lblOffset val="100"/>
        <c:noMultiLvlLbl val="0"/>
      </c:catAx>
      <c:valAx>
        <c:axId val="59215232"/>
        <c:scaling>
          <c:orientation val="minMax"/>
        </c:scaling>
        <c:delete val="1"/>
        <c:axPos val="t"/>
        <c:majorGridlines/>
        <c:numFmt formatCode="0" sourceLinked="0"/>
        <c:majorTickMark val="out"/>
        <c:minorTickMark val="none"/>
        <c:tickLblPos val="none"/>
        <c:crossAx val="592136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de-DE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4.5044877222993078E-3"/>
                  <c:y val="-2.3795693435843877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C9-4531-AFE2-9ABEAF56CF6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Auswertung!$B$6:$B$17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Auswertung!$C$6:$C$17</c:f>
              <c:numCache>
                <c:formatCode>0.00</c:formatCode>
                <c:ptCount val="12"/>
                <c:pt idx="0">
                  <c:v>9.25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C9-4531-AFE2-9ABEAF56C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553792"/>
        <c:axId val="105231488"/>
      </c:barChart>
      <c:catAx>
        <c:axId val="161553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5231488"/>
        <c:crosses val="autoZero"/>
        <c:auto val="1"/>
        <c:lblAlgn val="ctr"/>
        <c:lblOffset val="100"/>
        <c:noMultiLvlLbl val="0"/>
      </c:catAx>
      <c:valAx>
        <c:axId val="105231488"/>
        <c:scaling>
          <c:orientation val="minMax"/>
        </c:scaling>
        <c:delete val="1"/>
        <c:axPos val="l"/>
        <c:majorGridlines/>
        <c:numFmt formatCode="0.00" sourceLinked="1"/>
        <c:majorTickMark val="out"/>
        <c:minorTickMark val="none"/>
        <c:tickLblPos val="none"/>
        <c:crossAx val="161553792"/>
        <c:crosses val="autoZero"/>
        <c:crossBetween val="between"/>
      </c:valAx>
    </c:plotArea>
    <c:plotVisOnly val="1"/>
    <c:dispBlanksAs val="gap"/>
    <c:showDLblsOverMax val="0"/>
  </c:chart>
  <c:spPr>
    <a:effectLst>
      <a:outerShdw blurRad="50800" dist="38100" dir="8100000" algn="tr" rotWithShape="0">
        <a:prstClr val="black">
          <a:alpha val="40000"/>
        </a:prstClr>
      </a:outerShdw>
    </a:effectLst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274320</xdr:colOff>
      <xdr:row>0</xdr:row>
      <xdr:rowOff>255270</xdr:rowOff>
    </xdr:from>
    <xdr:to>
      <xdr:col>26</xdr:col>
      <xdr:colOff>605790</xdr:colOff>
      <xdr:row>0</xdr:row>
      <xdr:rowOff>255270</xdr:rowOff>
    </xdr:to>
    <xdr:cxnSp macro="">
      <xdr:nvCxnSpPr>
        <xdr:cNvPr id="16" name="Gerade Verbindung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13104495" y="255270"/>
          <a:ext cx="331470" cy="0"/>
        </a:xfrm>
        <a:prstGeom prst="line">
          <a:avLst/>
        </a:prstGeom>
        <a:ln>
          <a:solidFill>
            <a:srgbClr val="FF0000"/>
          </a:solidFill>
        </a:ln>
        <a:effectLst/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26</xdr:col>
      <xdr:colOff>47625</xdr:colOff>
      <xdr:row>0</xdr:row>
      <xdr:rowOff>152400</xdr:rowOff>
    </xdr:from>
    <xdr:to>
      <xdr:col>26</xdr:col>
      <xdr:colOff>381000</xdr:colOff>
      <xdr:row>0</xdr:row>
      <xdr:rowOff>152400</xdr:rowOff>
    </xdr:to>
    <xdr:cxnSp macro="">
      <xdr:nvCxnSpPr>
        <xdr:cNvPr id="28" name="Gerade Verbindung 1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>
          <a:off x="13439775" y="152400"/>
          <a:ext cx="333375" cy="0"/>
        </a:xfrm>
        <a:prstGeom prst="line">
          <a:avLst/>
        </a:prstGeom>
        <a:ln>
          <a:solidFill>
            <a:srgbClr val="FF0000"/>
          </a:solidFill>
        </a:ln>
        <a:effectLst/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247650</xdr:colOff>
      <xdr:row>385</xdr:row>
      <xdr:rowOff>114300</xdr:rowOff>
    </xdr:from>
    <xdr:to>
      <xdr:col>27</xdr:col>
      <xdr:colOff>0</xdr:colOff>
      <xdr:row>385</xdr:row>
      <xdr:rowOff>114300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2639675" y="87782400"/>
          <a:ext cx="2552700" cy="0"/>
        </a:xfrm>
        <a:prstGeom prst="straightConnector1">
          <a:avLst/>
        </a:prstGeom>
        <a:ln>
          <a:headEnd type="arrow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257176</xdr:colOff>
      <xdr:row>13</xdr:row>
      <xdr:rowOff>104775</xdr:rowOff>
    </xdr:from>
    <xdr:to>
      <xdr:col>10</xdr:col>
      <xdr:colOff>257176</xdr:colOff>
      <xdr:row>31</xdr:row>
      <xdr:rowOff>19050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8020051" y="3276600"/>
          <a:ext cx="0" cy="4029075"/>
        </a:xfrm>
        <a:prstGeom prst="straightConnector1">
          <a:avLst/>
        </a:prstGeom>
        <a:ln>
          <a:solidFill>
            <a:srgbClr val="7030A0"/>
          </a:solidFill>
          <a:prstDash val="lgDash"/>
          <a:headEnd type="oval"/>
          <a:tailEnd type="stealth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49542</xdr:colOff>
      <xdr:row>22</xdr:row>
      <xdr:rowOff>41455</xdr:rowOff>
    </xdr:from>
    <xdr:to>
      <xdr:col>10</xdr:col>
      <xdr:colOff>198130</xdr:colOff>
      <xdr:row>30</xdr:row>
      <xdr:rowOff>66685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 rot="16200000" flipH="1">
          <a:off x="7274021" y="5790026"/>
          <a:ext cx="1701630" cy="148588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/>
        <a:lstStyle/>
        <a:p>
          <a:pPr algn="ctr"/>
          <a:r>
            <a:rPr lang="de-DE" sz="1000"/>
            <a:t>abgerechnet </a:t>
          </a:r>
          <a:r>
            <a:rPr lang="de-DE" sz="1000">
              <a:latin typeface="Wingdings" pitchFamily="2" charset="2"/>
            </a:rPr>
            <a:t>ü</a:t>
          </a:r>
        </a:p>
      </xdr:txBody>
    </xdr:sp>
    <xdr:clientData/>
  </xdr:twoCellAnchor>
  <xdr:twoCellAnchor>
    <xdr:from>
      <xdr:col>10</xdr:col>
      <xdr:colOff>249556</xdr:colOff>
      <xdr:row>69</xdr:row>
      <xdr:rowOff>152400</xdr:rowOff>
    </xdr:from>
    <xdr:to>
      <xdr:col>10</xdr:col>
      <xdr:colOff>249556</xdr:colOff>
      <xdr:row>89</xdr:row>
      <xdr:rowOff>161925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A45EDB58-4ACE-8AD0-9877-A78EE1001E5D}"/>
            </a:ext>
          </a:extLst>
        </xdr:cNvPr>
        <xdr:cNvCxnSpPr/>
      </xdr:nvCxnSpPr>
      <xdr:spPr>
        <a:xfrm>
          <a:off x="8250556" y="14982825"/>
          <a:ext cx="0" cy="4200525"/>
        </a:xfrm>
        <a:prstGeom prst="straightConnector1">
          <a:avLst/>
        </a:prstGeom>
        <a:ln>
          <a:solidFill>
            <a:srgbClr val="7030A0"/>
          </a:solidFill>
          <a:prstDash val="lgDash"/>
          <a:headEnd type="oval"/>
          <a:tailEnd type="stealth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53351</xdr:colOff>
      <xdr:row>80</xdr:row>
      <xdr:rowOff>10973</xdr:rowOff>
    </xdr:from>
    <xdr:to>
      <xdr:col>10</xdr:col>
      <xdr:colOff>209559</xdr:colOff>
      <xdr:row>88</xdr:row>
      <xdr:rowOff>36203</xdr:rowOff>
    </xdr:to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5601E4D2-9AF9-FF56-78E1-C9BB3DF6866C}"/>
            </a:ext>
          </a:extLst>
        </xdr:cNvPr>
        <xdr:cNvSpPr txBox="1"/>
      </xdr:nvSpPr>
      <xdr:spPr>
        <a:xfrm rot="16200000" flipH="1">
          <a:off x="7281640" y="11204034"/>
          <a:ext cx="1701630" cy="156208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/>
        <a:lstStyle/>
        <a:p>
          <a:pPr algn="ctr"/>
          <a:r>
            <a:rPr lang="de-DE" sz="1000"/>
            <a:t>abgerechnet </a:t>
          </a:r>
          <a:r>
            <a:rPr lang="de-DE" sz="1000">
              <a:latin typeface="Wingdings" pitchFamily="2" charset="2"/>
            </a:rPr>
            <a:t>ü</a:t>
          </a:r>
        </a:p>
      </xdr:txBody>
    </xdr:sp>
    <xdr:clientData/>
  </xdr:twoCellAnchor>
  <xdr:twoCellAnchor>
    <xdr:from>
      <xdr:col>8</xdr:col>
      <xdr:colOff>247651</xdr:colOff>
      <xdr:row>62</xdr:row>
      <xdr:rowOff>140970</xdr:rowOff>
    </xdr:from>
    <xdr:to>
      <xdr:col>8</xdr:col>
      <xdr:colOff>247651</xdr:colOff>
      <xdr:row>89</xdr:row>
      <xdr:rowOff>200025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A5639B92-7A93-37D0-1FC8-EDC52C19EAB0}"/>
            </a:ext>
          </a:extLst>
        </xdr:cNvPr>
        <xdr:cNvCxnSpPr/>
      </xdr:nvCxnSpPr>
      <xdr:spPr>
        <a:xfrm>
          <a:off x="7267576" y="13504545"/>
          <a:ext cx="0" cy="5716905"/>
        </a:xfrm>
        <a:prstGeom prst="straightConnector1">
          <a:avLst/>
        </a:prstGeom>
        <a:ln>
          <a:solidFill>
            <a:srgbClr val="7030A0"/>
          </a:solidFill>
          <a:prstDash val="lgDash"/>
          <a:headEnd type="oval"/>
          <a:tailEnd type="stealth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45731</xdr:colOff>
      <xdr:row>80</xdr:row>
      <xdr:rowOff>9068</xdr:rowOff>
    </xdr:from>
    <xdr:to>
      <xdr:col>8</xdr:col>
      <xdr:colOff>201939</xdr:colOff>
      <xdr:row>88</xdr:row>
      <xdr:rowOff>40013</xdr:rowOff>
    </xdr:to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5050177C-D777-4A81-FBEB-35A4FDAF7ADE}"/>
            </a:ext>
          </a:extLst>
        </xdr:cNvPr>
        <xdr:cNvSpPr txBox="1"/>
      </xdr:nvSpPr>
      <xdr:spPr>
        <a:xfrm rot="16200000" flipH="1">
          <a:off x="6290087" y="11204987"/>
          <a:ext cx="1707345" cy="156208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/>
        <a:lstStyle/>
        <a:p>
          <a:pPr algn="ctr"/>
          <a:r>
            <a:rPr lang="de-DE" sz="1000"/>
            <a:t>abgerechnet </a:t>
          </a:r>
          <a:r>
            <a:rPr lang="de-DE" sz="1000">
              <a:latin typeface="Wingdings" pitchFamily="2" charset="2"/>
            </a:rPr>
            <a:t>ü</a:t>
          </a:r>
        </a:p>
      </xdr:txBody>
    </xdr:sp>
    <xdr:clientData/>
  </xdr:twoCellAnchor>
  <xdr:twoCellAnchor>
    <xdr:from>
      <xdr:col>8</xdr:col>
      <xdr:colOff>243841</xdr:colOff>
      <xdr:row>97</xdr:row>
      <xdr:rowOff>104775</xdr:rowOff>
    </xdr:from>
    <xdr:to>
      <xdr:col>8</xdr:col>
      <xdr:colOff>243841</xdr:colOff>
      <xdr:row>120</xdr:row>
      <xdr:rowOff>0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B0662AB1-306A-92DC-3902-9A9F14BCC83F}"/>
            </a:ext>
          </a:extLst>
        </xdr:cNvPr>
        <xdr:cNvCxnSpPr/>
      </xdr:nvCxnSpPr>
      <xdr:spPr>
        <a:xfrm>
          <a:off x="7263766" y="8210550"/>
          <a:ext cx="0" cy="4714875"/>
        </a:xfrm>
        <a:prstGeom prst="straightConnector1">
          <a:avLst/>
        </a:prstGeom>
        <a:ln>
          <a:solidFill>
            <a:srgbClr val="7030A0"/>
          </a:solidFill>
          <a:prstDash val="lgDash"/>
          <a:headEnd type="oval"/>
          <a:tailEnd type="stealth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257176</xdr:colOff>
      <xdr:row>97</xdr:row>
      <xdr:rowOff>102870</xdr:rowOff>
    </xdr:from>
    <xdr:to>
      <xdr:col>10</xdr:col>
      <xdr:colOff>257176</xdr:colOff>
      <xdr:row>120</xdr:row>
      <xdr:rowOff>0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62283046-1BDA-21FC-962F-79F19BE54DF2}"/>
            </a:ext>
          </a:extLst>
        </xdr:cNvPr>
        <xdr:cNvCxnSpPr/>
      </xdr:nvCxnSpPr>
      <xdr:spPr>
        <a:xfrm>
          <a:off x="8258176" y="8208645"/>
          <a:ext cx="0" cy="4716780"/>
        </a:xfrm>
        <a:prstGeom prst="straightConnector1">
          <a:avLst/>
        </a:prstGeom>
        <a:ln>
          <a:solidFill>
            <a:srgbClr val="7030A0"/>
          </a:solidFill>
          <a:prstDash val="lgDash"/>
          <a:headEnd type="oval"/>
          <a:tailEnd type="stealth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53341</xdr:colOff>
      <xdr:row>111</xdr:row>
      <xdr:rowOff>30481</xdr:rowOff>
    </xdr:from>
    <xdr:to>
      <xdr:col>10</xdr:col>
      <xdr:colOff>209549</xdr:colOff>
      <xdr:row>119</xdr:row>
      <xdr:rowOff>34756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2CBB7972-DED2-4CAF-B21D-728CFC7D3DED}"/>
            </a:ext>
          </a:extLst>
        </xdr:cNvPr>
        <xdr:cNvSpPr txBox="1"/>
      </xdr:nvSpPr>
      <xdr:spPr>
        <a:xfrm rot="16200000" flipH="1">
          <a:off x="7292107" y="11832190"/>
          <a:ext cx="1680675" cy="156208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/>
        <a:lstStyle/>
        <a:p>
          <a:pPr algn="ctr"/>
          <a:r>
            <a:rPr lang="de-DE" sz="1000"/>
            <a:t>abgerechnet </a:t>
          </a:r>
          <a:r>
            <a:rPr lang="de-DE" sz="1000">
              <a:latin typeface="Wingdings" pitchFamily="2" charset="2"/>
            </a:rPr>
            <a:t>ü</a:t>
          </a:r>
        </a:p>
      </xdr:txBody>
    </xdr:sp>
    <xdr:clientData/>
  </xdr:twoCellAnchor>
  <xdr:twoCellAnchor>
    <xdr:from>
      <xdr:col>8</xdr:col>
      <xdr:colOff>53341</xdr:colOff>
      <xdr:row>111</xdr:row>
      <xdr:rowOff>24766</xdr:rowOff>
    </xdr:from>
    <xdr:to>
      <xdr:col>8</xdr:col>
      <xdr:colOff>209549</xdr:colOff>
      <xdr:row>119</xdr:row>
      <xdr:rowOff>48091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28463CAD-1DEE-42F6-B65E-10DFA09873A4}"/>
            </a:ext>
          </a:extLst>
        </xdr:cNvPr>
        <xdr:cNvSpPr txBox="1"/>
      </xdr:nvSpPr>
      <xdr:spPr>
        <a:xfrm rot="16200000" flipH="1">
          <a:off x="6301507" y="11836000"/>
          <a:ext cx="1699725" cy="156208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/>
        <a:lstStyle/>
        <a:p>
          <a:pPr algn="ctr"/>
          <a:r>
            <a:rPr lang="de-DE" sz="1000"/>
            <a:t>abgerechnet </a:t>
          </a:r>
          <a:r>
            <a:rPr lang="de-DE" sz="1000">
              <a:latin typeface="Wingdings" pitchFamily="2" charset="2"/>
            </a:rPr>
            <a:t>ü</a:t>
          </a:r>
        </a:p>
      </xdr:txBody>
    </xdr:sp>
    <xdr:clientData/>
  </xdr:twoCellAnchor>
  <xdr:twoCellAnchor>
    <xdr:from>
      <xdr:col>10</xdr:col>
      <xdr:colOff>255271</xdr:colOff>
      <xdr:row>128</xdr:row>
      <xdr:rowOff>91440</xdr:rowOff>
    </xdr:from>
    <xdr:to>
      <xdr:col>10</xdr:col>
      <xdr:colOff>255271</xdr:colOff>
      <xdr:row>150</xdr:row>
      <xdr:rowOff>200025</xdr:rowOff>
    </xdr:to>
    <xdr:cxnSp macro="">
      <xdr:nvCxnSpPr>
        <xdr:cNvPr id="21" name="Gerade Verbindung mit Pfeil 20">
          <a:extLst>
            <a:ext uri="{FF2B5EF4-FFF2-40B4-BE49-F238E27FC236}">
              <a16:creationId xmlns:a16="http://schemas.microsoft.com/office/drawing/2014/main" id="{6C18F09F-D635-E847-7C36-951C90C8DA5A}"/>
            </a:ext>
          </a:extLst>
        </xdr:cNvPr>
        <xdr:cNvCxnSpPr/>
      </xdr:nvCxnSpPr>
      <xdr:spPr>
        <a:xfrm>
          <a:off x="8256271" y="14693265"/>
          <a:ext cx="0" cy="4718685"/>
        </a:xfrm>
        <a:prstGeom prst="straightConnector1">
          <a:avLst/>
        </a:prstGeom>
        <a:ln>
          <a:solidFill>
            <a:srgbClr val="7030A0"/>
          </a:solidFill>
          <a:prstDash val="lgDash"/>
          <a:headEnd type="oval"/>
          <a:tailEnd type="stealth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281941</xdr:colOff>
      <xdr:row>160</xdr:row>
      <xdr:rowOff>66675</xdr:rowOff>
    </xdr:from>
    <xdr:to>
      <xdr:col>14</xdr:col>
      <xdr:colOff>281941</xdr:colOff>
      <xdr:row>181</xdr:row>
      <xdr:rowOff>0</xdr:rowOff>
    </xdr:to>
    <xdr:cxnSp macro="">
      <xdr:nvCxnSpPr>
        <xdr:cNvPr id="22" name="Gerade Verbindung mit Pfeil 21">
          <a:extLst>
            <a:ext uri="{FF2B5EF4-FFF2-40B4-BE49-F238E27FC236}">
              <a16:creationId xmlns:a16="http://schemas.microsoft.com/office/drawing/2014/main" id="{616BF9BB-ADF7-9B69-2E2E-BDE9C66F660B}"/>
            </a:ext>
          </a:extLst>
        </xdr:cNvPr>
        <xdr:cNvCxnSpPr/>
      </xdr:nvCxnSpPr>
      <xdr:spPr>
        <a:xfrm>
          <a:off x="10245091" y="15144750"/>
          <a:ext cx="0" cy="4352925"/>
        </a:xfrm>
        <a:prstGeom prst="straightConnector1">
          <a:avLst/>
        </a:prstGeom>
        <a:ln>
          <a:solidFill>
            <a:srgbClr val="7030A0"/>
          </a:solidFill>
          <a:prstDash val="lgDash"/>
          <a:headEnd type="oval"/>
          <a:tailEnd type="stealth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64781</xdr:colOff>
      <xdr:row>172</xdr:row>
      <xdr:rowOff>41453</xdr:rowOff>
    </xdr:from>
    <xdr:to>
      <xdr:col>14</xdr:col>
      <xdr:colOff>228609</xdr:colOff>
      <xdr:row>180</xdr:row>
      <xdr:rowOff>68588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1850ED73-2637-68D5-D0E8-E78737AF4FA7}"/>
            </a:ext>
          </a:extLst>
        </xdr:cNvPr>
        <xdr:cNvSpPr txBox="1"/>
      </xdr:nvSpPr>
      <xdr:spPr>
        <a:xfrm rot="16200000" flipH="1">
          <a:off x="9258077" y="18423032"/>
          <a:ext cx="1703535" cy="163828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/>
        <a:lstStyle/>
        <a:p>
          <a:pPr algn="ctr"/>
          <a:r>
            <a:rPr lang="de-DE" sz="1000">
              <a:solidFill>
                <a:sysClr val="windowText" lastClr="000000"/>
              </a:solidFill>
            </a:rPr>
            <a:t>abgerechnet </a:t>
          </a:r>
          <a:r>
            <a:rPr lang="de-DE" sz="1000">
              <a:solidFill>
                <a:sysClr val="windowText" lastClr="000000"/>
              </a:solidFill>
              <a:latin typeface="Wingdings" pitchFamily="2" charset="2"/>
            </a:rPr>
            <a:t>ü</a:t>
          </a:r>
        </a:p>
      </xdr:txBody>
    </xdr:sp>
    <xdr:clientData/>
  </xdr:twoCellAnchor>
  <xdr:twoCellAnchor>
    <xdr:from>
      <xdr:col>8</xdr:col>
      <xdr:colOff>255272</xdr:colOff>
      <xdr:row>154</xdr:row>
      <xdr:rowOff>100966</xdr:rowOff>
    </xdr:from>
    <xdr:to>
      <xdr:col>8</xdr:col>
      <xdr:colOff>255272</xdr:colOff>
      <xdr:row>180</xdr:row>
      <xdr:rowOff>182880</xdr:rowOff>
    </xdr:to>
    <xdr:cxnSp macro="">
      <xdr:nvCxnSpPr>
        <xdr:cNvPr id="25" name="Gerade Verbindung mit Pfeil 24">
          <a:extLst>
            <a:ext uri="{FF2B5EF4-FFF2-40B4-BE49-F238E27FC236}">
              <a16:creationId xmlns:a16="http://schemas.microsoft.com/office/drawing/2014/main" id="{78C5FDCB-6564-2AF8-D916-99762A4F5D3D}"/>
            </a:ext>
          </a:extLst>
        </xdr:cNvPr>
        <xdr:cNvCxnSpPr/>
      </xdr:nvCxnSpPr>
      <xdr:spPr>
        <a:xfrm>
          <a:off x="7273292" y="862966"/>
          <a:ext cx="0" cy="5454014"/>
        </a:xfrm>
        <a:prstGeom prst="straightConnector1">
          <a:avLst/>
        </a:prstGeom>
        <a:ln>
          <a:solidFill>
            <a:srgbClr val="7030A0"/>
          </a:solidFill>
          <a:prstDash val="lgDash"/>
          <a:headEnd type="oval"/>
          <a:tailEnd type="stealth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34302</xdr:colOff>
      <xdr:row>172</xdr:row>
      <xdr:rowOff>41454</xdr:rowOff>
    </xdr:from>
    <xdr:to>
      <xdr:col>8</xdr:col>
      <xdr:colOff>200035</xdr:colOff>
      <xdr:row>180</xdr:row>
      <xdr:rowOff>66684</xdr:rowOff>
    </xdr:to>
    <xdr:sp macro="" textlink="">
      <xdr:nvSpPr>
        <xdr:cNvPr id="26" name="Textfeld 25">
          <a:extLst>
            <a:ext uri="{FF2B5EF4-FFF2-40B4-BE49-F238E27FC236}">
              <a16:creationId xmlns:a16="http://schemas.microsoft.com/office/drawing/2014/main" id="{B76F55BB-D5EA-CA97-B32F-48C7FA1161CA}"/>
            </a:ext>
          </a:extLst>
        </xdr:cNvPr>
        <xdr:cNvSpPr txBox="1"/>
      </xdr:nvSpPr>
      <xdr:spPr>
        <a:xfrm rot="16200000" flipH="1">
          <a:off x="6286279" y="18421127"/>
          <a:ext cx="1701630" cy="165733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/>
        <a:lstStyle/>
        <a:p>
          <a:pPr algn="ctr"/>
          <a:r>
            <a:rPr lang="de-DE" sz="1000">
              <a:solidFill>
                <a:sysClr val="windowText" lastClr="000000"/>
              </a:solidFill>
            </a:rPr>
            <a:t>abgerechnet </a:t>
          </a:r>
          <a:r>
            <a:rPr lang="de-DE" sz="1000">
              <a:solidFill>
                <a:sysClr val="windowText" lastClr="000000"/>
              </a:solidFill>
              <a:latin typeface="Wingdings" pitchFamily="2" charset="2"/>
            </a:rPr>
            <a:t>ü</a:t>
          </a:r>
        </a:p>
      </xdr:txBody>
    </xdr:sp>
    <xdr:clientData/>
  </xdr:twoCellAnchor>
  <xdr:twoCellAnchor>
    <xdr:from>
      <xdr:col>10</xdr:col>
      <xdr:colOff>270512</xdr:colOff>
      <xdr:row>161</xdr:row>
      <xdr:rowOff>91440</xdr:rowOff>
    </xdr:from>
    <xdr:to>
      <xdr:col>10</xdr:col>
      <xdr:colOff>270512</xdr:colOff>
      <xdr:row>211</xdr:row>
      <xdr:rowOff>175260</xdr:rowOff>
    </xdr:to>
    <xdr:cxnSp macro="">
      <xdr:nvCxnSpPr>
        <xdr:cNvPr id="27" name="Gerade Verbindung mit Pfeil 26">
          <a:extLst>
            <a:ext uri="{FF2B5EF4-FFF2-40B4-BE49-F238E27FC236}">
              <a16:creationId xmlns:a16="http://schemas.microsoft.com/office/drawing/2014/main" id="{CF865DD1-E3BF-9674-98A5-9F02A1AFB2FD}"/>
            </a:ext>
          </a:extLst>
        </xdr:cNvPr>
        <xdr:cNvCxnSpPr/>
      </xdr:nvCxnSpPr>
      <xdr:spPr>
        <a:xfrm>
          <a:off x="8263892" y="2293620"/>
          <a:ext cx="0" cy="10393680"/>
        </a:xfrm>
        <a:prstGeom prst="straightConnector1">
          <a:avLst/>
        </a:prstGeom>
        <a:ln>
          <a:solidFill>
            <a:srgbClr val="7030A0"/>
          </a:solidFill>
          <a:prstDash val="lgDash"/>
          <a:headEnd type="oval"/>
          <a:tailEnd type="stealth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49544</xdr:colOff>
      <xdr:row>202</xdr:row>
      <xdr:rowOff>178616</xdr:rowOff>
    </xdr:from>
    <xdr:to>
      <xdr:col>10</xdr:col>
      <xdr:colOff>215277</xdr:colOff>
      <xdr:row>210</xdr:row>
      <xdr:rowOff>203846</xdr:rowOff>
    </xdr:to>
    <xdr:sp macro="" textlink="">
      <xdr:nvSpPr>
        <xdr:cNvPr id="29" name="Textfeld 28">
          <a:extLst>
            <a:ext uri="{FF2B5EF4-FFF2-40B4-BE49-F238E27FC236}">
              <a16:creationId xmlns:a16="http://schemas.microsoft.com/office/drawing/2014/main" id="{B253F489-AC00-3C92-C7D8-DBC3C2ED2380}"/>
            </a:ext>
          </a:extLst>
        </xdr:cNvPr>
        <xdr:cNvSpPr txBox="1"/>
      </xdr:nvSpPr>
      <xdr:spPr>
        <a:xfrm rot="16200000" flipH="1">
          <a:off x="7290216" y="17969644"/>
          <a:ext cx="1671150" cy="165733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/>
        <a:lstStyle/>
        <a:p>
          <a:pPr marL="0" indent="0" algn="ctr"/>
          <a:r>
            <a:rPr lang="de-DE" sz="1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abgerechnet </a:t>
          </a:r>
          <a:r>
            <a:rPr lang="de-DE" sz="1000" b="1">
              <a:solidFill>
                <a:sysClr val="windowText" lastClr="000000"/>
              </a:solidFill>
              <a:latin typeface="Wingdings" panose="05000000000000000000" pitchFamily="2" charset="2"/>
              <a:ea typeface="+mn-ea"/>
              <a:cs typeface="+mn-cs"/>
            </a:rPr>
            <a:t>ü</a:t>
          </a:r>
        </a:p>
      </xdr:txBody>
    </xdr:sp>
    <xdr:clientData/>
  </xdr:twoCellAnchor>
  <xdr:twoCellAnchor>
    <xdr:from>
      <xdr:col>14</xdr:col>
      <xdr:colOff>281941</xdr:colOff>
      <xdr:row>189</xdr:row>
      <xdr:rowOff>106680</xdr:rowOff>
    </xdr:from>
    <xdr:to>
      <xdr:col>14</xdr:col>
      <xdr:colOff>281941</xdr:colOff>
      <xdr:row>242</xdr:row>
      <xdr:rowOff>198120</xdr:rowOff>
    </xdr:to>
    <xdr:cxnSp macro="">
      <xdr:nvCxnSpPr>
        <xdr:cNvPr id="24" name="Gerade Verbindung mit Pfeil 23">
          <a:extLst>
            <a:ext uri="{FF2B5EF4-FFF2-40B4-BE49-F238E27FC236}">
              <a16:creationId xmlns:a16="http://schemas.microsoft.com/office/drawing/2014/main" id="{AD4534FF-4AE8-0C87-5D62-3BC2E768AFF5}"/>
            </a:ext>
          </a:extLst>
        </xdr:cNvPr>
        <xdr:cNvCxnSpPr/>
      </xdr:nvCxnSpPr>
      <xdr:spPr>
        <a:xfrm>
          <a:off x="10226041" y="8092440"/>
          <a:ext cx="0" cy="10995660"/>
        </a:xfrm>
        <a:prstGeom prst="straightConnector1">
          <a:avLst/>
        </a:prstGeom>
        <a:ln>
          <a:solidFill>
            <a:srgbClr val="7030A0"/>
          </a:solidFill>
          <a:prstDash val="lgDash"/>
          <a:headEnd type="oval"/>
          <a:tailEnd type="stealth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64781</xdr:colOff>
      <xdr:row>234</xdr:row>
      <xdr:rowOff>33833</xdr:rowOff>
    </xdr:from>
    <xdr:to>
      <xdr:col>14</xdr:col>
      <xdr:colOff>228609</xdr:colOff>
      <xdr:row>242</xdr:row>
      <xdr:rowOff>60968</xdr:rowOff>
    </xdr:to>
    <xdr:sp macro="" textlink="">
      <xdr:nvSpPr>
        <xdr:cNvPr id="30" name="Textfeld 29">
          <a:extLst>
            <a:ext uri="{FF2B5EF4-FFF2-40B4-BE49-F238E27FC236}">
              <a16:creationId xmlns:a16="http://schemas.microsoft.com/office/drawing/2014/main" id="{BE2ED759-090B-FBF6-645A-F9A89E024BF8}"/>
            </a:ext>
          </a:extLst>
        </xdr:cNvPr>
        <xdr:cNvSpPr txBox="1"/>
      </xdr:nvSpPr>
      <xdr:spPr>
        <a:xfrm rot="16200000" flipH="1">
          <a:off x="9254267" y="18032507"/>
          <a:ext cx="1673055" cy="163828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/>
        <a:lstStyle/>
        <a:p>
          <a:pPr algn="ctr"/>
          <a:r>
            <a:rPr lang="de-DE" sz="1000">
              <a:solidFill>
                <a:sysClr val="windowText" lastClr="000000"/>
              </a:solidFill>
            </a:rPr>
            <a:t>abgerechnet </a:t>
          </a:r>
          <a:r>
            <a:rPr lang="de-DE" sz="1000">
              <a:solidFill>
                <a:sysClr val="windowText" lastClr="000000"/>
              </a:solidFill>
              <a:latin typeface="Wingdings" pitchFamily="2" charset="2"/>
            </a:rPr>
            <a:t>ü</a:t>
          </a:r>
        </a:p>
      </xdr:txBody>
    </xdr:sp>
    <xdr:clientData/>
  </xdr:twoCellAnchor>
  <xdr:twoCellAnchor>
    <xdr:from>
      <xdr:col>10</xdr:col>
      <xdr:colOff>255272</xdr:colOff>
      <xdr:row>216</xdr:row>
      <xdr:rowOff>91440</xdr:rowOff>
    </xdr:from>
    <xdr:to>
      <xdr:col>10</xdr:col>
      <xdr:colOff>255272</xdr:colOff>
      <xdr:row>243</xdr:row>
      <xdr:rowOff>0</xdr:rowOff>
    </xdr:to>
    <xdr:cxnSp macro="">
      <xdr:nvCxnSpPr>
        <xdr:cNvPr id="32" name="Gerade Verbindung mit Pfeil 31">
          <a:extLst>
            <a:ext uri="{FF2B5EF4-FFF2-40B4-BE49-F238E27FC236}">
              <a16:creationId xmlns:a16="http://schemas.microsoft.com/office/drawing/2014/main" id="{60DBF628-C43D-344C-7702-DCD81C069D85}"/>
            </a:ext>
          </a:extLst>
        </xdr:cNvPr>
        <xdr:cNvCxnSpPr/>
      </xdr:nvCxnSpPr>
      <xdr:spPr>
        <a:xfrm>
          <a:off x="8248652" y="13632180"/>
          <a:ext cx="0" cy="5463540"/>
        </a:xfrm>
        <a:prstGeom prst="straightConnector1">
          <a:avLst/>
        </a:prstGeom>
        <a:ln>
          <a:solidFill>
            <a:srgbClr val="7030A0"/>
          </a:solidFill>
          <a:prstDash val="lgDash"/>
          <a:headEnd type="oval"/>
          <a:tailEnd type="stealth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49544</xdr:colOff>
      <xdr:row>233</xdr:row>
      <xdr:rowOff>186236</xdr:rowOff>
    </xdr:from>
    <xdr:to>
      <xdr:col>10</xdr:col>
      <xdr:colOff>215277</xdr:colOff>
      <xdr:row>242</xdr:row>
      <xdr:rowOff>5726</xdr:rowOff>
    </xdr:to>
    <xdr:sp macro="" textlink="">
      <xdr:nvSpPr>
        <xdr:cNvPr id="33" name="Textfeld 32">
          <a:extLst>
            <a:ext uri="{FF2B5EF4-FFF2-40B4-BE49-F238E27FC236}">
              <a16:creationId xmlns:a16="http://schemas.microsoft.com/office/drawing/2014/main" id="{57547185-A3DD-C815-6726-D03FA82AA49F}"/>
            </a:ext>
          </a:extLst>
        </xdr:cNvPr>
        <xdr:cNvSpPr txBox="1"/>
      </xdr:nvSpPr>
      <xdr:spPr>
        <a:xfrm rot="16200000" flipH="1">
          <a:off x="7290216" y="17977264"/>
          <a:ext cx="1671150" cy="165733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/>
        <a:lstStyle/>
        <a:p>
          <a:pPr marL="0" indent="0" algn="ctr"/>
          <a:r>
            <a:rPr lang="de-DE" sz="1000" b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abgerechnet </a:t>
          </a:r>
          <a:r>
            <a:rPr lang="de-DE" sz="1000" b="0">
              <a:solidFill>
                <a:sysClr val="windowText" lastClr="000000"/>
              </a:solidFill>
              <a:latin typeface="Wingdings" panose="05000000000000000000" pitchFamily="2" charset="2"/>
              <a:ea typeface="+mn-ea"/>
              <a:cs typeface="+mn-cs"/>
            </a:rPr>
            <a:t>ü</a:t>
          </a:r>
        </a:p>
      </xdr:txBody>
    </xdr:sp>
    <xdr:clientData/>
  </xdr:twoCellAnchor>
  <xdr:twoCellAnchor>
    <xdr:from>
      <xdr:col>8</xdr:col>
      <xdr:colOff>255272</xdr:colOff>
      <xdr:row>184</xdr:row>
      <xdr:rowOff>121920</xdr:rowOff>
    </xdr:from>
    <xdr:to>
      <xdr:col>8</xdr:col>
      <xdr:colOff>255272</xdr:colOff>
      <xdr:row>243</xdr:row>
      <xdr:rowOff>0</xdr:rowOff>
    </xdr:to>
    <xdr:cxnSp macro="">
      <xdr:nvCxnSpPr>
        <xdr:cNvPr id="35" name="Gerade Verbindung mit Pfeil 34">
          <a:extLst>
            <a:ext uri="{FF2B5EF4-FFF2-40B4-BE49-F238E27FC236}">
              <a16:creationId xmlns:a16="http://schemas.microsoft.com/office/drawing/2014/main" id="{0770D617-C80F-9260-945B-7B81836B879A}"/>
            </a:ext>
          </a:extLst>
        </xdr:cNvPr>
        <xdr:cNvCxnSpPr/>
      </xdr:nvCxnSpPr>
      <xdr:spPr>
        <a:xfrm>
          <a:off x="7273292" y="7078980"/>
          <a:ext cx="0" cy="12016740"/>
        </a:xfrm>
        <a:prstGeom prst="straightConnector1">
          <a:avLst/>
        </a:prstGeom>
        <a:ln>
          <a:solidFill>
            <a:srgbClr val="7030A0"/>
          </a:solidFill>
          <a:prstDash val="lgDash"/>
          <a:headEnd type="oval"/>
          <a:tailEnd type="stealth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34302</xdr:colOff>
      <xdr:row>234</xdr:row>
      <xdr:rowOff>64314</xdr:rowOff>
    </xdr:from>
    <xdr:to>
      <xdr:col>8</xdr:col>
      <xdr:colOff>200035</xdr:colOff>
      <xdr:row>242</xdr:row>
      <xdr:rowOff>89544</xdr:rowOff>
    </xdr:to>
    <xdr:sp macro="" textlink="">
      <xdr:nvSpPr>
        <xdr:cNvPr id="36" name="Textfeld 35">
          <a:extLst>
            <a:ext uri="{FF2B5EF4-FFF2-40B4-BE49-F238E27FC236}">
              <a16:creationId xmlns:a16="http://schemas.microsoft.com/office/drawing/2014/main" id="{EE3201F7-564A-F7A3-BBAD-1F206204113F}"/>
            </a:ext>
          </a:extLst>
        </xdr:cNvPr>
        <xdr:cNvSpPr txBox="1"/>
      </xdr:nvSpPr>
      <xdr:spPr>
        <a:xfrm rot="16200000" flipH="1">
          <a:off x="6299614" y="18061082"/>
          <a:ext cx="1671150" cy="165733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/>
        <a:lstStyle/>
        <a:p>
          <a:pPr algn="ctr"/>
          <a:r>
            <a:rPr lang="de-DE" sz="1000">
              <a:solidFill>
                <a:sysClr val="windowText" lastClr="000000"/>
              </a:solidFill>
            </a:rPr>
            <a:t>abgerechnet </a:t>
          </a:r>
          <a:r>
            <a:rPr lang="de-DE" sz="1000">
              <a:solidFill>
                <a:sysClr val="windowText" lastClr="000000"/>
              </a:solidFill>
              <a:latin typeface="Wingdings" pitchFamily="2" charset="2"/>
            </a:rPr>
            <a:t>ü</a:t>
          </a:r>
        </a:p>
      </xdr:txBody>
    </xdr:sp>
    <xdr:clientData/>
  </xdr:twoCellAnchor>
  <xdr:twoCellAnchor>
    <xdr:from>
      <xdr:col>8</xdr:col>
      <xdr:colOff>249557</xdr:colOff>
      <xdr:row>258</xdr:row>
      <xdr:rowOff>85725</xdr:rowOff>
    </xdr:from>
    <xdr:to>
      <xdr:col>8</xdr:col>
      <xdr:colOff>249557</xdr:colOff>
      <xdr:row>273</xdr:row>
      <xdr:rowOff>0</xdr:rowOff>
    </xdr:to>
    <xdr:cxnSp macro="">
      <xdr:nvCxnSpPr>
        <xdr:cNvPr id="31" name="Gerade Verbindung mit Pfeil 30">
          <a:extLst>
            <a:ext uri="{FF2B5EF4-FFF2-40B4-BE49-F238E27FC236}">
              <a16:creationId xmlns:a16="http://schemas.microsoft.com/office/drawing/2014/main" id="{2E32C57C-549C-9DCF-26A3-0DB5D3F2CF3F}"/>
            </a:ext>
          </a:extLst>
        </xdr:cNvPr>
        <xdr:cNvCxnSpPr/>
      </xdr:nvCxnSpPr>
      <xdr:spPr>
        <a:xfrm>
          <a:off x="7269482" y="9867900"/>
          <a:ext cx="0" cy="3057525"/>
        </a:xfrm>
        <a:prstGeom prst="straightConnector1">
          <a:avLst/>
        </a:prstGeom>
        <a:ln>
          <a:solidFill>
            <a:srgbClr val="7030A0"/>
          </a:solidFill>
          <a:prstDash val="lgDash"/>
          <a:headEnd type="oval"/>
          <a:tailEnd type="stealth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34302</xdr:colOff>
      <xdr:row>264</xdr:row>
      <xdr:rowOff>60504</xdr:rowOff>
    </xdr:from>
    <xdr:to>
      <xdr:col>8</xdr:col>
      <xdr:colOff>201940</xdr:colOff>
      <xdr:row>272</xdr:row>
      <xdr:rowOff>93354</xdr:rowOff>
    </xdr:to>
    <xdr:sp macro="" textlink="">
      <xdr:nvSpPr>
        <xdr:cNvPr id="34" name="Textfeld 33">
          <a:extLst>
            <a:ext uri="{FF2B5EF4-FFF2-40B4-BE49-F238E27FC236}">
              <a16:creationId xmlns:a16="http://schemas.microsoft.com/office/drawing/2014/main" id="{5FE919B0-8D41-DC92-3DE8-47371F9E244D}"/>
            </a:ext>
          </a:extLst>
        </xdr:cNvPr>
        <xdr:cNvSpPr txBox="1"/>
      </xdr:nvSpPr>
      <xdr:spPr>
        <a:xfrm rot="16200000" flipH="1">
          <a:off x="6283421" y="11870785"/>
          <a:ext cx="1709250" cy="167638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/>
        <a:lstStyle/>
        <a:p>
          <a:pPr algn="ctr"/>
          <a:r>
            <a:rPr lang="de-DE" sz="1000">
              <a:solidFill>
                <a:sysClr val="windowText" lastClr="000000"/>
              </a:solidFill>
            </a:rPr>
            <a:t>abgerechnet </a:t>
          </a:r>
          <a:r>
            <a:rPr lang="de-DE" sz="1000">
              <a:solidFill>
                <a:sysClr val="windowText" lastClr="000000"/>
              </a:solidFill>
              <a:latin typeface="Wingdings" pitchFamily="2" charset="2"/>
            </a:rPr>
            <a:t>ü</a:t>
          </a:r>
        </a:p>
      </xdr:txBody>
    </xdr:sp>
    <xdr:clientData/>
  </xdr:twoCellAnchor>
  <xdr:twoCellAnchor>
    <xdr:from>
      <xdr:col>10</xdr:col>
      <xdr:colOff>249557</xdr:colOff>
      <xdr:row>249</xdr:row>
      <xdr:rowOff>161925</xdr:rowOff>
    </xdr:from>
    <xdr:to>
      <xdr:col>10</xdr:col>
      <xdr:colOff>249557</xdr:colOff>
      <xdr:row>273</xdr:row>
      <xdr:rowOff>0</xdr:rowOff>
    </xdr:to>
    <xdr:cxnSp macro="">
      <xdr:nvCxnSpPr>
        <xdr:cNvPr id="38" name="Gerade Verbindung mit Pfeil 37">
          <a:extLst>
            <a:ext uri="{FF2B5EF4-FFF2-40B4-BE49-F238E27FC236}">
              <a16:creationId xmlns:a16="http://schemas.microsoft.com/office/drawing/2014/main" id="{9BAE80AD-91C7-66CB-C857-1E6C865C3C2E}"/>
            </a:ext>
          </a:extLst>
        </xdr:cNvPr>
        <xdr:cNvCxnSpPr/>
      </xdr:nvCxnSpPr>
      <xdr:spPr>
        <a:xfrm>
          <a:off x="8250557" y="8058150"/>
          <a:ext cx="0" cy="4867275"/>
        </a:xfrm>
        <a:prstGeom prst="straightConnector1">
          <a:avLst/>
        </a:prstGeom>
        <a:ln>
          <a:solidFill>
            <a:srgbClr val="7030A0"/>
          </a:solidFill>
          <a:prstDash val="lgDash"/>
          <a:headEnd type="oval"/>
          <a:tailEnd type="stealth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53354</xdr:colOff>
      <xdr:row>263</xdr:row>
      <xdr:rowOff>184331</xdr:rowOff>
    </xdr:from>
    <xdr:to>
      <xdr:col>10</xdr:col>
      <xdr:colOff>211467</xdr:colOff>
      <xdr:row>272</xdr:row>
      <xdr:rowOff>7631</xdr:rowOff>
    </xdr:to>
    <xdr:sp macro="" textlink="">
      <xdr:nvSpPr>
        <xdr:cNvPr id="39" name="Textfeld 38">
          <a:extLst>
            <a:ext uri="{FF2B5EF4-FFF2-40B4-BE49-F238E27FC236}">
              <a16:creationId xmlns:a16="http://schemas.microsoft.com/office/drawing/2014/main" id="{78A23B9E-C0B3-AEE9-0CE8-0B048966365D}"/>
            </a:ext>
          </a:extLst>
        </xdr:cNvPr>
        <xdr:cNvSpPr txBox="1"/>
      </xdr:nvSpPr>
      <xdr:spPr>
        <a:xfrm rot="16200000" flipH="1">
          <a:off x="7278786" y="11789824"/>
          <a:ext cx="1709250" cy="158113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/>
        <a:lstStyle/>
        <a:p>
          <a:pPr marL="0" indent="0" algn="ctr"/>
          <a:r>
            <a:rPr lang="de-DE" sz="10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abgerechnet </a:t>
          </a:r>
          <a:r>
            <a:rPr lang="de-DE" sz="1000" b="1">
              <a:solidFill>
                <a:sysClr val="windowText" lastClr="000000"/>
              </a:solidFill>
              <a:latin typeface="Wingdings" panose="05000000000000000000" pitchFamily="2" charset="2"/>
              <a:ea typeface="+mn-ea"/>
              <a:cs typeface="+mn-cs"/>
            </a:rPr>
            <a:t>ü</a:t>
          </a:r>
        </a:p>
      </xdr:txBody>
    </xdr:sp>
    <xdr:clientData/>
  </xdr:twoCellAnchor>
  <xdr:twoCellAnchor>
    <xdr:from>
      <xdr:col>14</xdr:col>
      <xdr:colOff>281941</xdr:colOff>
      <xdr:row>258</xdr:row>
      <xdr:rowOff>123825</xdr:rowOff>
    </xdr:from>
    <xdr:to>
      <xdr:col>14</xdr:col>
      <xdr:colOff>281941</xdr:colOff>
      <xdr:row>273</xdr:row>
      <xdr:rowOff>11430</xdr:rowOff>
    </xdr:to>
    <xdr:cxnSp macro="">
      <xdr:nvCxnSpPr>
        <xdr:cNvPr id="41" name="Gerade Verbindung mit Pfeil 40">
          <a:extLst>
            <a:ext uri="{FF2B5EF4-FFF2-40B4-BE49-F238E27FC236}">
              <a16:creationId xmlns:a16="http://schemas.microsoft.com/office/drawing/2014/main" id="{AAD98506-6823-5B8D-6359-63ACB22D0F9E}"/>
            </a:ext>
          </a:extLst>
        </xdr:cNvPr>
        <xdr:cNvCxnSpPr/>
      </xdr:nvCxnSpPr>
      <xdr:spPr>
        <a:xfrm>
          <a:off x="10245091" y="9906000"/>
          <a:ext cx="0" cy="3030855"/>
        </a:xfrm>
        <a:prstGeom prst="straightConnector1">
          <a:avLst/>
        </a:prstGeom>
        <a:ln>
          <a:solidFill>
            <a:srgbClr val="7030A0"/>
          </a:solidFill>
          <a:prstDash val="lgDash"/>
          <a:headEnd type="oval"/>
          <a:tailEnd type="stealth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62876</xdr:colOff>
      <xdr:row>264</xdr:row>
      <xdr:rowOff>50978</xdr:rowOff>
    </xdr:from>
    <xdr:to>
      <xdr:col>14</xdr:col>
      <xdr:colOff>228609</xdr:colOff>
      <xdr:row>272</xdr:row>
      <xdr:rowOff>76208</xdr:rowOff>
    </xdr:to>
    <xdr:sp macro="" textlink="">
      <xdr:nvSpPr>
        <xdr:cNvPr id="42" name="Textfeld 41">
          <a:extLst>
            <a:ext uri="{FF2B5EF4-FFF2-40B4-BE49-F238E27FC236}">
              <a16:creationId xmlns:a16="http://schemas.microsoft.com/office/drawing/2014/main" id="{3932494F-3C8C-66D8-8EBD-B6EAFA29F961}"/>
            </a:ext>
          </a:extLst>
        </xdr:cNvPr>
        <xdr:cNvSpPr txBox="1"/>
      </xdr:nvSpPr>
      <xdr:spPr>
        <a:xfrm rot="16200000" flipH="1">
          <a:off x="9258078" y="11858401"/>
          <a:ext cx="1701630" cy="165733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ctr"/>
        <a:lstStyle/>
        <a:p>
          <a:pPr algn="ctr"/>
          <a:r>
            <a:rPr lang="de-DE" sz="1000">
              <a:solidFill>
                <a:sysClr val="windowText" lastClr="000000"/>
              </a:solidFill>
            </a:rPr>
            <a:t>abgerechnet </a:t>
          </a:r>
          <a:r>
            <a:rPr lang="de-DE" sz="1000">
              <a:solidFill>
                <a:sysClr val="windowText" lastClr="000000"/>
              </a:solidFill>
              <a:latin typeface="Wingdings" pitchFamily="2" charset="2"/>
            </a:rPr>
            <a:t>ü</a:t>
          </a:r>
        </a:p>
      </xdr:txBody>
    </xdr:sp>
    <xdr:clientData/>
  </xdr:twoCellAnchor>
  <xdr:twoCellAnchor>
    <xdr:from>
      <xdr:col>14</xdr:col>
      <xdr:colOff>249556</xdr:colOff>
      <xdr:row>7</xdr:row>
      <xdr:rowOff>104775</xdr:rowOff>
    </xdr:from>
    <xdr:to>
      <xdr:col>14</xdr:col>
      <xdr:colOff>249556</xdr:colOff>
      <xdr:row>31</xdr:row>
      <xdr:rowOff>19050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2B583BC2-6AD8-91DD-8A0B-8091F800F286}"/>
            </a:ext>
          </a:extLst>
        </xdr:cNvPr>
        <xdr:cNvCxnSpPr/>
      </xdr:nvCxnSpPr>
      <xdr:spPr>
        <a:xfrm>
          <a:off x="10212706" y="1771650"/>
          <a:ext cx="0" cy="5086350"/>
        </a:xfrm>
        <a:prstGeom prst="straightConnector1">
          <a:avLst/>
        </a:prstGeom>
        <a:ln>
          <a:solidFill>
            <a:srgbClr val="7030A0"/>
          </a:solidFill>
          <a:prstDash val="lgDash"/>
          <a:headEnd type="oval"/>
          <a:tailEnd type="stealth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171450</xdr:colOff>
      <xdr:row>371</xdr:row>
      <xdr:rowOff>219075</xdr:rowOff>
    </xdr:from>
    <xdr:to>
      <xdr:col>31</xdr:col>
      <xdr:colOff>481966</xdr:colOff>
      <xdr:row>384</xdr:row>
      <xdr:rowOff>99058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12A62EC0-D54D-467E-A3AB-07C62EBCD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457201</xdr:colOff>
      <xdr:row>2</xdr:row>
      <xdr:rowOff>161925</xdr:rowOff>
    </xdr:from>
    <xdr:to>
      <xdr:col>11</xdr:col>
      <xdr:colOff>276225</xdr:colOff>
      <xdr:row>18</xdr:row>
      <xdr:rowOff>152399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 filterMode="1">
    <pageSetUpPr fitToPage="1"/>
  </sheetPr>
  <dimension ref="A1:AI396"/>
  <sheetViews>
    <sheetView tabSelected="1" zoomScaleNormal="100" zoomScaleSheetLayoutView="100" workbookViewId="0">
      <pane ySplit="1" topLeftCell="A2" activePane="bottomLeft" state="frozen"/>
      <selection pane="bottomLeft" activeCell="O369" sqref="O369"/>
    </sheetView>
  </sheetViews>
  <sheetFormatPr baseColWidth="10" defaultColWidth="11.44140625" defaultRowHeight="14.4" x14ac:dyDescent="0.3"/>
  <cols>
    <col min="1" max="1" width="4.88671875" style="248" customWidth="1"/>
    <col min="2" max="2" width="5.88671875" style="224" customWidth="1"/>
    <col min="3" max="3" width="12.33203125" style="1" customWidth="1"/>
    <col min="4" max="4" width="57.109375" style="21" customWidth="1"/>
    <col min="5" max="5" width="5.6640625" style="1" bestFit="1" customWidth="1"/>
    <col min="6" max="6" width="7.44140625" style="22" bestFit="1" customWidth="1"/>
    <col min="7" max="7" width="1.109375" style="11" customWidth="1"/>
    <col min="8" max="8" width="7.88671875" style="2" customWidth="1"/>
    <col min="9" max="9" width="6.33203125" style="15" customWidth="1"/>
    <col min="10" max="10" width="7.88671875" style="32" customWidth="1"/>
    <col min="11" max="11" width="6.33203125" style="32" customWidth="1"/>
    <col min="12" max="12" width="7.88671875" style="32" customWidth="1"/>
    <col min="13" max="13" width="6.33203125" style="15" customWidth="1"/>
    <col min="14" max="14" width="7.88671875" style="15" customWidth="1"/>
    <col min="15" max="15" width="6.33203125" style="15" customWidth="1"/>
    <col min="16" max="16" width="7.88671875" style="2" hidden="1" customWidth="1"/>
    <col min="17" max="17" width="6.33203125" style="15" hidden="1" customWidth="1"/>
    <col min="18" max="18" width="7.88671875" style="2" hidden="1" customWidth="1"/>
    <col min="19" max="19" width="6.33203125" style="29" hidden="1" customWidth="1"/>
    <col min="20" max="20" width="1.109375" style="41" customWidth="1"/>
    <col min="21" max="22" width="5.44140625" style="37" customWidth="1"/>
    <col min="23" max="23" width="5.109375" style="60" customWidth="1"/>
    <col min="24" max="24" width="5.6640625" style="1" bestFit="1" customWidth="1"/>
    <col min="25" max="25" width="7.44140625" style="22" bestFit="1" customWidth="1"/>
    <col min="26" max="26" width="5.109375" style="41" customWidth="1"/>
    <col min="27" max="27" width="12.5546875" style="41" customWidth="1"/>
    <col min="28" max="28" width="10.44140625" style="41" customWidth="1"/>
    <col min="29" max="29" width="3.44140625" style="1" customWidth="1"/>
    <col min="30" max="30" width="20.5546875" style="1" bestFit="1" customWidth="1"/>
    <col min="31" max="32" width="10.109375" style="178" bestFit="1" customWidth="1"/>
    <col min="33" max="33" width="10.109375" style="178" customWidth="1"/>
    <col min="34" max="34" width="9.109375" style="1" bestFit="1" customWidth="1"/>
    <col min="35" max="35" width="13" style="1" bestFit="1" customWidth="1"/>
    <col min="36" max="16384" width="11.44140625" style="1"/>
  </cols>
  <sheetData>
    <row r="1" spans="1:35" ht="40.799999999999997" customHeight="1" x14ac:dyDescent="0.3">
      <c r="A1" s="247" t="s">
        <v>19</v>
      </c>
      <c r="B1" s="240">
        <v>2026</v>
      </c>
      <c r="C1" s="47" t="s">
        <v>21</v>
      </c>
      <c r="D1" s="45" t="s">
        <v>4</v>
      </c>
      <c r="E1" s="46" t="s">
        <v>3</v>
      </c>
      <c r="F1" s="176" t="s">
        <v>18</v>
      </c>
      <c r="G1" s="167"/>
      <c r="H1" s="140" t="s">
        <v>59</v>
      </c>
      <c r="I1" s="141" t="s">
        <v>22</v>
      </c>
      <c r="J1" s="142" t="s">
        <v>60</v>
      </c>
      <c r="K1" s="143" t="s">
        <v>22</v>
      </c>
      <c r="L1" s="169" t="s">
        <v>61</v>
      </c>
      <c r="M1" s="144" t="s">
        <v>22</v>
      </c>
      <c r="N1" s="145" t="s">
        <v>62</v>
      </c>
      <c r="O1" s="146" t="s">
        <v>22</v>
      </c>
      <c r="P1" s="147"/>
      <c r="Q1" s="148" t="s">
        <v>22</v>
      </c>
      <c r="R1" s="149"/>
      <c r="S1" s="150" t="s">
        <v>22</v>
      </c>
      <c r="T1" s="39"/>
      <c r="U1" s="25" t="s">
        <v>0</v>
      </c>
      <c r="V1" s="25" t="s">
        <v>1</v>
      </c>
      <c r="W1" s="26" t="s">
        <v>2</v>
      </c>
      <c r="X1" s="55" t="s">
        <v>3</v>
      </c>
      <c r="Y1" s="56" t="s">
        <v>18</v>
      </c>
      <c r="Z1" s="2"/>
      <c r="AA1" s="2"/>
      <c r="AB1" s="1"/>
    </row>
    <row r="2" spans="1:35" s="41" customFormat="1" ht="16.2" x14ac:dyDescent="0.3">
      <c r="A2" s="248">
        <f>_xlfn.ISOWEEKNUM(C2)</f>
        <v>1</v>
      </c>
      <c r="B2" s="219" t="s">
        <v>5</v>
      </c>
      <c r="C2" s="50">
        <f>DATE(B1,1,1)</f>
        <v>44561</v>
      </c>
      <c r="D2" s="49"/>
      <c r="E2" s="24"/>
      <c r="F2" s="175"/>
      <c r="G2" s="168"/>
      <c r="H2" s="151"/>
      <c r="I2" s="170"/>
      <c r="J2" s="153"/>
      <c r="K2" s="152"/>
      <c r="L2" s="154"/>
      <c r="M2" s="152"/>
      <c r="N2" s="155"/>
      <c r="O2" s="152"/>
      <c r="P2" s="156"/>
      <c r="Q2" s="152"/>
      <c r="R2" s="157"/>
      <c r="S2" s="188"/>
      <c r="T2" s="40"/>
      <c r="U2" s="35"/>
      <c r="V2" s="35"/>
      <c r="W2" s="189"/>
      <c r="X2" s="57">
        <f t="shared" ref="X2:X32" si="0">V2-U2-W2</f>
        <v>0</v>
      </c>
      <c r="Y2" s="59">
        <f xml:space="preserve"> SUM(IF(WEEKDAY(C2,2)=7,X$2:X2,0))</f>
        <v>0</v>
      </c>
      <c r="AD2" s="190" t="s">
        <v>34</v>
      </c>
      <c r="AE2" s="191" t="s">
        <v>52</v>
      </c>
      <c r="AF2" s="192" t="s">
        <v>53</v>
      </c>
      <c r="AG2" s="192" t="s">
        <v>54</v>
      </c>
      <c r="AH2" s="193" t="s">
        <v>35</v>
      </c>
      <c r="AI2" s="194" t="s">
        <v>36</v>
      </c>
    </row>
    <row r="3" spans="1:35" s="41" customFormat="1" ht="16.2" x14ac:dyDescent="0.3">
      <c r="A3" s="248">
        <f t="shared" ref="A3:A65" si="1">_xlfn.ISOWEEKNUM(C3)</f>
        <v>1</v>
      </c>
      <c r="B3" s="220"/>
      <c r="C3" s="48">
        <f>C2+1</f>
        <v>44562</v>
      </c>
      <c r="D3" s="27"/>
      <c r="E3" s="10"/>
      <c r="F3" s="175"/>
      <c r="G3" s="168"/>
      <c r="H3" s="151"/>
      <c r="I3" s="170"/>
      <c r="J3" s="153"/>
      <c r="K3" s="152"/>
      <c r="L3" s="154"/>
      <c r="M3" s="152"/>
      <c r="N3" s="155"/>
      <c r="O3" s="152"/>
      <c r="P3" s="156"/>
      <c r="Q3" s="152"/>
      <c r="R3" s="157"/>
      <c r="S3" s="188"/>
      <c r="T3" s="40"/>
      <c r="U3" s="36"/>
      <c r="V3" s="36"/>
      <c r="W3" s="19"/>
      <c r="X3" s="58">
        <f t="shared" si="0"/>
        <v>0</v>
      </c>
      <c r="Y3" s="59">
        <f xml:space="preserve"> SUM(IF(WEEKDAY(C3,2)=7,X$2:X3,0))</f>
        <v>0</v>
      </c>
      <c r="AD3" s="195" t="s">
        <v>37</v>
      </c>
      <c r="AE3" s="196">
        <f>DATE($B$1,1,1)</f>
        <v>44561</v>
      </c>
      <c r="AF3" s="197"/>
      <c r="AG3" s="198"/>
      <c r="AH3" s="193"/>
      <c r="AI3" s="199" t="s">
        <v>58</v>
      </c>
    </row>
    <row r="4" spans="1:35" s="41" customFormat="1" ht="16.2" x14ac:dyDescent="0.3">
      <c r="A4" s="248">
        <f t="shared" si="1"/>
        <v>1</v>
      </c>
      <c r="B4" s="220"/>
      <c r="C4" s="48">
        <f t="shared" ref="C4:C67" si="2">C3+1</f>
        <v>44563</v>
      </c>
      <c r="D4" s="27"/>
      <c r="E4" s="10"/>
      <c r="F4" s="175"/>
      <c r="G4" s="168"/>
      <c r="H4" s="151"/>
      <c r="I4" s="170"/>
      <c r="J4" s="153"/>
      <c r="K4" s="152"/>
      <c r="L4" s="154"/>
      <c r="M4" s="152"/>
      <c r="N4" s="155"/>
      <c r="O4" s="152"/>
      <c r="P4" s="156"/>
      <c r="Q4" s="152"/>
      <c r="R4" s="157"/>
      <c r="S4" s="188"/>
      <c r="T4" s="40"/>
      <c r="U4" s="36"/>
      <c r="V4" s="36"/>
      <c r="W4" s="19"/>
      <c r="X4" s="58">
        <f t="shared" si="0"/>
        <v>0</v>
      </c>
      <c r="Y4" s="59">
        <f xml:space="preserve"> SUM(IF(WEEKDAY(C4,2)=7,X$2:X4,0))</f>
        <v>0</v>
      </c>
      <c r="AD4" s="200" t="s">
        <v>38</v>
      </c>
      <c r="AE4" s="201">
        <f>DATE($B$1,1,6)</f>
        <v>44566</v>
      </c>
      <c r="AF4" s="202"/>
      <c r="AG4" s="203"/>
      <c r="AH4" s="37"/>
      <c r="AI4" s="199" t="s">
        <v>58</v>
      </c>
    </row>
    <row r="5" spans="1:35" s="41" customFormat="1" ht="18" customHeight="1" x14ac:dyDescent="0.3">
      <c r="A5" s="248">
        <f t="shared" si="1"/>
        <v>1</v>
      </c>
      <c r="B5" s="220"/>
      <c r="C5" s="48">
        <f t="shared" si="2"/>
        <v>44564</v>
      </c>
      <c r="D5" s="27"/>
      <c r="E5" s="10"/>
      <c r="F5" s="175"/>
      <c r="G5" s="168"/>
      <c r="H5" s="151"/>
      <c r="I5" s="170"/>
      <c r="J5" s="153"/>
      <c r="K5" s="152"/>
      <c r="L5" s="154"/>
      <c r="M5" s="152"/>
      <c r="N5" s="155"/>
      <c r="O5" s="152"/>
      <c r="P5" s="156"/>
      <c r="Q5" s="152"/>
      <c r="R5" s="157"/>
      <c r="S5" s="188"/>
      <c r="T5" s="40"/>
      <c r="U5" s="34"/>
      <c r="V5" s="34"/>
      <c r="W5" s="19"/>
      <c r="X5" s="58">
        <f t="shared" si="0"/>
        <v>0</v>
      </c>
      <c r="Y5" s="59">
        <f xml:space="preserve"> SUM(IF(WEEKDAY(C5,2)=7,X$2:X5,0))</f>
        <v>0</v>
      </c>
      <c r="AD5" s="79" t="s">
        <v>23</v>
      </c>
      <c r="AE5" s="204"/>
      <c r="AF5" s="205"/>
      <c r="AG5" s="198">
        <f>$AE$9-48</f>
        <v>44607</v>
      </c>
      <c r="AH5" s="206">
        <v>-48</v>
      </c>
      <c r="AI5" s="194" t="s">
        <v>24</v>
      </c>
    </row>
    <row r="6" spans="1:35" s="41" customFormat="1" ht="18" customHeight="1" x14ac:dyDescent="0.3">
      <c r="A6" s="248">
        <f t="shared" si="1"/>
        <v>2</v>
      </c>
      <c r="B6" s="220"/>
      <c r="C6" s="48">
        <f t="shared" si="2"/>
        <v>44565</v>
      </c>
      <c r="D6" s="27"/>
      <c r="E6" s="10"/>
      <c r="F6" s="175"/>
      <c r="G6" s="168"/>
      <c r="H6" s="151"/>
      <c r="I6" s="170"/>
      <c r="J6" s="153"/>
      <c r="K6" s="152"/>
      <c r="L6" s="154"/>
      <c r="M6" s="152"/>
      <c r="N6" s="155"/>
      <c r="O6" s="152"/>
      <c r="P6" s="156"/>
      <c r="Q6" s="152"/>
      <c r="R6" s="157"/>
      <c r="S6" s="188"/>
      <c r="T6" s="40"/>
      <c r="U6" s="34"/>
      <c r="V6" s="34"/>
      <c r="W6" s="19"/>
      <c r="X6" s="58">
        <f t="shared" si="0"/>
        <v>0</v>
      </c>
      <c r="Y6" s="59">
        <f xml:space="preserve"> SUM(IF(WEEKDAY(C6,2)=7,X$2:X6,0))</f>
        <v>0</v>
      </c>
      <c r="AD6" s="79" t="s">
        <v>25</v>
      </c>
      <c r="AE6" s="204"/>
      <c r="AF6" s="197">
        <f>$AE$9-47</f>
        <v>44608</v>
      </c>
      <c r="AG6" s="198"/>
      <c r="AH6" s="206">
        <v>-47</v>
      </c>
      <c r="AI6" s="194" t="s">
        <v>24</v>
      </c>
    </row>
    <row r="7" spans="1:35" s="41" customFormat="1" ht="18" customHeight="1" x14ac:dyDescent="0.3">
      <c r="A7" s="248">
        <f t="shared" si="1"/>
        <v>2</v>
      </c>
      <c r="B7" s="220"/>
      <c r="C7" s="48">
        <f t="shared" si="2"/>
        <v>44566</v>
      </c>
      <c r="D7" s="27"/>
      <c r="E7" s="10"/>
      <c r="F7" s="175"/>
      <c r="G7" s="168"/>
      <c r="H7" s="151"/>
      <c r="I7" s="170"/>
      <c r="J7" s="153"/>
      <c r="K7" s="152"/>
      <c r="L7" s="154"/>
      <c r="M7" s="152"/>
      <c r="N7" s="155"/>
      <c r="O7" s="152"/>
      <c r="P7" s="156"/>
      <c r="Q7" s="152"/>
      <c r="R7" s="157"/>
      <c r="S7" s="188"/>
      <c r="T7" s="40"/>
      <c r="U7" s="36"/>
      <c r="V7" s="36"/>
      <c r="W7" s="19"/>
      <c r="X7" s="58">
        <f t="shared" si="0"/>
        <v>0</v>
      </c>
      <c r="Y7" s="59">
        <f xml:space="preserve"> SUM(IF(WEEKDAY(C7,2)=7,X$2:X7,0))</f>
        <v>0</v>
      </c>
      <c r="AD7" s="200" t="s">
        <v>26</v>
      </c>
      <c r="AE7" s="207"/>
      <c r="AF7" s="208"/>
      <c r="AG7" s="203">
        <f>$AE$9-46</f>
        <v>44609</v>
      </c>
      <c r="AH7" s="206">
        <v>-46</v>
      </c>
      <c r="AI7" s="194" t="s">
        <v>24</v>
      </c>
    </row>
    <row r="8" spans="1:35" s="41" customFormat="1" ht="16.2" x14ac:dyDescent="0.3">
      <c r="A8" s="248">
        <f t="shared" si="1"/>
        <v>2</v>
      </c>
      <c r="B8" s="220"/>
      <c r="C8" s="48">
        <f t="shared" si="2"/>
        <v>44567</v>
      </c>
      <c r="D8" s="27"/>
      <c r="E8" s="10">
        <v>2.0833333333333332E-2</v>
      </c>
      <c r="F8" s="175">
        <f xml:space="preserve"> SUM(IF(WEEKDAY(C8,2)=7,E2:E8,0))</f>
        <v>0</v>
      </c>
      <c r="G8" s="168"/>
      <c r="H8" s="151"/>
      <c r="I8" s="170"/>
      <c r="J8" s="153"/>
      <c r="K8" s="152"/>
      <c r="L8" s="154"/>
      <c r="M8" s="152"/>
      <c r="N8" s="155">
        <f>E8</f>
        <v>2.0833333333333332E-2</v>
      </c>
      <c r="O8" s="152"/>
      <c r="P8" s="156"/>
      <c r="Q8" s="152"/>
      <c r="R8" s="157"/>
      <c r="S8" s="188"/>
      <c r="T8" s="40"/>
      <c r="U8" s="34">
        <v>0.5625</v>
      </c>
      <c r="V8" s="34">
        <v>0.58333333333333337</v>
      </c>
      <c r="W8" s="19"/>
      <c r="X8" s="58">
        <f t="shared" si="0"/>
        <v>2.083333333333337E-2</v>
      </c>
      <c r="Y8" s="59">
        <f t="shared" ref="Y8:Y15" si="3" xml:space="preserve"> SUM(IF(WEEKDAY(C8,2)=7,X2:X8,0))</f>
        <v>0</v>
      </c>
      <c r="AD8" s="79" t="s">
        <v>27</v>
      </c>
      <c r="AE8" s="209">
        <f>$AE$9-2</f>
        <v>44653</v>
      </c>
      <c r="AF8" s="197"/>
      <c r="AG8" s="198"/>
      <c r="AH8" s="206">
        <v>-2</v>
      </c>
      <c r="AI8" s="194" t="s">
        <v>24</v>
      </c>
    </row>
    <row r="9" spans="1:35" s="41" customFormat="1" ht="16.2" x14ac:dyDescent="0.3">
      <c r="A9" s="248">
        <f t="shared" si="1"/>
        <v>2</v>
      </c>
      <c r="B9" s="220"/>
      <c r="C9" s="48">
        <f t="shared" si="2"/>
        <v>44568</v>
      </c>
      <c r="D9" s="27"/>
      <c r="E9" s="10">
        <v>0.125</v>
      </c>
      <c r="F9" s="175">
        <f t="shared" ref="F9:F72" si="4" xml:space="preserve"> SUM(IF(WEEKDAY(C9,2)=7,E3:E9,0))</f>
        <v>0</v>
      </c>
      <c r="G9" s="168"/>
      <c r="H9" s="151"/>
      <c r="I9" s="170"/>
      <c r="J9" s="153">
        <v>4.1666666666666664E-2</v>
      </c>
      <c r="K9" s="152"/>
      <c r="L9" s="154"/>
      <c r="M9" s="152"/>
      <c r="N9" s="155">
        <v>8.3333333333333329E-2</v>
      </c>
      <c r="O9" s="152"/>
      <c r="P9" s="156"/>
      <c r="Q9" s="152"/>
      <c r="R9" s="157"/>
      <c r="S9" s="188"/>
      <c r="T9" s="40"/>
      <c r="U9" s="34">
        <v>0.375</v>
      </c>
      <c r="V9" s="34">
        <v>0.5</v>
      </c>
      <c r="W9" s="19"/>
      <c r="X9" s="58">
        <f t="shared" si="0"/>
        <v>0.125</v>
      </c>
      <c r="Y9" s="59">
        <f t="shared" si="3"/>
        <v>0</v>
      </c>
      <c r="AD9" s="79" t="s">
        <v>24</v>
      </c>
      <c r="AE9" s="210">
        <v>44655</v>
      </c>
      <c r="AF9" s="197"/>
      <c r="AG9" s="198"/>
      <c r="AH9" s="206" t="s">
        <v>51</v>
      </c>
      <c r="AI9" s="211" t="s">
        <v>24</v>
      </c>
    </row>
    <row r="10" spans="1:35" s="41" customFormat="1" ht="16.2" x14ac:dyDescent="0.3">
      <c r="A10" s="248">
        <f t="shared" si="1"/>
        <v>2</v>
      </c>
      <c r="B10" s="220"/>
      <c r="C10" s="48">
        <f t="shared" si="2"/>
        <v>44569</v>
      </c>
      <c r="D10" s="27"/>
      <c r="E10" s="10"/>
      <c r="F10" s="175">
        <f t="shared" si="4"/>
        <v>0</v>
      </c>
      <c r="G10" s="168"/>
      <c r="H10" s="151"/>
      <c r="I10" s="170"/>
      <c r="J10" s="153"/>
      <c r="K10" s="152"/>
      <c r="L10" s="154"/>
      <c r="M10" s="152"/>
      <c r="N10" s="155"/>
      <c r="O10" s="152"/>
      <c r="P10" s="156"/>
      <c r="Q10" s="152"/>
      <c r="R10" s="157"/>
      <c r="S10" s="188"/>
      <c r="T10" s="40"/>
      <c r="U10" s="34"/>
      <c r="V10" s="34"/>
      <c r="W10" s="19"/>
      <c r="X10" s="58">
        <f t="shared" si="0"/>
        <v>0</v>
      </c>
      <c r="Y10" s="59">
        <f t="shared" si="3"/>
        <v>0</v>
      </c>
      <c r="AD10" s="79" t="s">
        <v>28</v>
      </c>
      <c r="AE10" s="209">
        <f>$AE$9+1</f>
        <v>44656</v>
      </c>
      <c r="AF10" s="202"/>
      <c r="AG10" s="203"/>
      <c r="AH10" s="212" t="s">
        <v>46</v>
      </c>
      <c r="AI10" s="194" t="s">
        <v>24</v>
      </c>
    </row>
    <row r="11" spans="1:35" s="41" customFormat="1" ht="16.2" x14ac:dyDescent="0.3">
      <c r="A11" s="248">
        <f t="shared" si="1"/>
        <v>2</v>
      </c>
      <c r="B11" s="220"/>
      <c r="C11" s="48">
        <f t="shared" si="2"/>
        <v>44570</v>
      </c>
      <c r="D11" s="27"/>
      <c r="E11" s="10"/>
      <c r="F11" s="175">
        <f t="shared" si="4"/>
        <v>0</v>
      </c>
      <c r="G11" s="168"/>
      <c r="H11" s="151"/>
      <c r="I11" s="170"/>
      <c r="J11" s="153"/>
      <c r="K11" s="152"/>
      <c r="L11" s="154"/>
      <c r="M11" s="152"/>
      <c r="N11" s="155"/>
      <c r="O11" s="152"/>
      <c r="P11" s="156"/>
      <c r="Q11" s="152"/>
      <c r="R11" s="157"/>
      <c r="S11" s="188"/>
      <c r="T11" s="40"/>
      <c r="U11" s="34"/>
      <c r="V11" s="34"/>
      <c r="W11" s="19"/>
      <c r="X11" s="58">
        <f t="shared" si="0"/>
        <v>0</v>
      </c>
      <c r="Y11" s="59">
        <f t="shared" si="3"/>
        <v>0</v>
      </c>
      <c r="AD11" s="213" t="s">
        <v>29</v>
      </c>
      <c r="AE11" s="196">
        <f>DATE($B$1,5,1)</f>
        <v>44681</v>
      </c>
      <c r="AF11" s="197"/>
      <c r="AG11" s="198"/>
      <c r="AH11" s="37"/>
      <c r="AI11" s="199" t="s">
        <v>58</v>
      </c>
    </row>
    <row r="12" spans="1:35" s="41" customFormat="1" ht="16.2" x14ac:dyDescent="0.3">
      <c r="A12" s="248">
        <f t="shared" si="1"/>
        <v>2</v>
      </c>
      <c r="B12" s="220"/>
      <c r="C12" s="48">
        <f t="shared" si="2"/>
        <v>44571</v>
      </c>
      <c r="D12" s="27"/>
      <c r="E12" s="10"/>
      <c r="F12" s="175">
        <f t="shared" si="4"/>
        <v>0.14583333333333334</v>
      </c>
      <c r="G12" s="168"/>
      <c r="H12" s="151"/>
      <c r="I12" s="170"/>
      <c r="J12" s="153"/>
      <c r="K12" s="152"/>
      <c r="L12" s="154"/>
      <c r="M12" s="152"/>
      <c r="N12" s="155"/>
      <c r="O12" s="152"/>
      <c r="P12" s="156"/>
      <c r="Q12" s="152"/>
      <c r="R12" s="157"/>
      <c r="S12" s="188"/>
      <c r="T12" s="40"/>
      <c r="U12" s="34"/>
      <c r="V12" s="34"/>
      <c r="W12" s="19"/>
      <c r="X12" s="58">
        <f t="shared" si="0"/>
        <v>0</v>
      </c>
      <c r="Y12" s="59">
        <f t="shared" si="3"/>
        <v>0.14583333333333337</v>
      </c>
      <c r="AD12" s="200" t="s">
        <v>33</v>
      </c>
      <c r="AE12" s="201">
        <f>$AE$9+39</f>
        <v>44694</v>
      </c>
      <c r="AF12" s="202"/>
      <c r="AG12" s="203"/>
      <c r="AH12" s="212" t="s">
        <v>47</v>
      </c>
      <c r="AI12" s="194" t="s">
        <v>24</v>
      </c>
    </row>
    <row r="13" spans="1:35" s="41" customFormat="1" ht="16.2" x14ac:dyDescent="0.3">
      <c r="A13" s="248">
        <f t="shared" si="1"/>
        <v>3</v>
      </c>
      <c r="B13" s="220"/>
      <c r="C13" s="48">
        <f t="shared" si="2"/>
        <v>44572</v>
      </c>
      <c r="D13" s="27"/>
      <c r="E13" s="10"/>
      <c r="F13" s="175">
        <f t="shared" si="4"/>
        <v>0</v>
      </c>
      <c r="G13" s="168"/>
      <c r="H13" s="151"/>
      <c r="I13" s="170"/>
      <c r="J13" s="153"/>
      <c r="K13" s="152"/>
      <c r="L13" s="154"/>
      <c r="M13" s="152"/>
      <c r="N13" s="155"/>
      <c r="O13" s="152"/>
      <c r="P13" s="156"/>
      <c r="Q13" s="152"/>
      <c r="R13" s="157"/>
      <c r="S13" s="188"/>
      <c r="T13" s="40"/>
      <c r="U13" s="34"/>
      <c r="V13" s="34"/>
      <c r="W13" s="19"/>
      <c r="X13" s="58">
        <f t="shared" si="0"/>
        <v>0</v>
      </c>
      <c r="Y13" s="59">
        <f xml:space="preserve"> SUM(IF(WEEKDAY(C13,2)=7,X7:X13,0))</f>
        <v>0</v>
      </c>
      <c r="AD13" s="79" t="s">
        <v>30</v>
      </c>
      <c r="AE13" s="209">
        <f>$AE$9+49</f>
        <v>44704</v>
      </c>
      <c r="AF13" s="197"/>
      <c r="AG13" s="198"/>
      <c r="AH13" s="212" t="s">
        <v>48</v>
      </c>
      <c r="AI13" s="194" t="s">
        <v>24</v>
      </c>
    </row>
    <row r="14" spans="1:35" s="41" customFormat="1" ht="16.2" x14ac:dyDescent="0.3">
      <c r="A14" s="248">
        <f t="shared" si="1"/>
        <v>3</v>
      </c>
      <c r="B14" s="220"/>
      <c r="C14" s="48">
        <f t="shared" si="2"/>
        <v>44573</v>
      </c>
      <c r="D14" s="27"/>
      <c r="E14" s="10"/>
      <c r="F14" s="175">
        <f t="shared" si="4"/>
        <v>0</v>
      </c>
      <c r="G14" s="168"/>
      <c r="H14" s="151"/>
      <c r="I14" s="170"/>
      <c r="J14" s="153"/>
      <c r="K14" s="152"/>
      <c r="L14" s="154"/>
      <c r="M14" s="152"/>
      <c r="N14" s="155"/>
      <c r="O14" s="152"/>
      <c r="P14" s="156"/>
      <c r="Q14" s="152"/>
      <c r="R14" s="157"/>
      <c r="S14" s="188"/>
      <c r="T14" s="40"/>
      <c r="U14" s="34"/>
      <c r="V14" s="34"/>
      <c r="W14" s="19"/>
      <c r="X14" s="58">
        <f t="shared" si="0"/>
        <v>0</v>
      </c>
      <c r="Y14" s="59">
        <f t="shared" si="3"/>
        <v>0</v>
      </c>
      <c r="AD14" s="79" t="s">
        <v>31</v>
      </c>
      <c r="AE14" s="209">
        <f>$AE$9+50</f>
        <v>44705</v>
      </c>
      <c r="AF14" s="197"/>
      <c r="AG14" s="198"/>
      <c r="AH14" s="212" t="s">
        <v>49</v>
      </c>
      <c r="AI14" s="194" t="s">
        <v>24</v>
      </c>
    </row>
    <row r="15" spans="1:35" s="41" customFormat="1" ht="16.2" x14ac:dyDescent="0.3">
      <c r="A15" s="248">
        <f t="shared" si="1"/>
        <v>3</v>
      </c>
      <c r="B15" s="220"/>
      <c r="C15" s="48">
        <f t="shared" si="2"/>
        <v>44574</v>
      </c>
      <c r="D15" s="27"/>
      <c r="E15" s="10"/>
      <c r="F15" s="175">
        <f t="shared" si="4"/>
        <v>0</v>
      </c>
      <c r="G15" s="168"/>
      <c r="H15" s="151"/>
      <c r="I15" s="170"/>
      <c r="J15" s="153"/>
      <c r="K15" s="152"/>
      <c r="L15" s="154"/>
      <c r="M15" s="152"/>
      <c r="N15" s="155"/>
      <c r="O15" s="152"/>
      <c r="P15" s="156"/>
      <c r="Q15" s="152"/>
      <c r="R15" s="157"/>
      <c r="S15" s="188"/>
      <c r="T15" s="40"/>
      <c r="U15" s="36"/>
      <c r="V15" s="36"/>
      <c r="W15" s="19"/>
      <c r="X15" s="58">
        <f t="shared" si="0"/>
        <v>0</v>
      </c>
      <c r="Y15" s="59">
        <f t="shared" si="3"/>
        <v>0</v>
      </c>
      <c r="AD15" s="200" t="s">
        <v>32</v>
      </c>
      <c r="AE15" s="201">
        <f>$AE$9+60</f>
        <v>44715</v>
      </c>
      <c r="AF15" s="202"/>
      <c r="AG15" s="203"/>
      <c r="AH15" s="212" t="s">
        <v>50</v>
      </c>
      <c r="AI15" s="194" t="s">
        <v>24</v>
      </c>
    </row>
    <row r="16" spans="1:35" s="41" customFormat="1" ht="16.2" x14ac:dyDescent="0.3">
      <c r="A16" s="248">
        <f t="shared" si="1"/>
        <v>3</v>
      </c>
      <c r="B16" s="220"/>
      <c r="C16" s="48">
        <f t="shared" si="2"/>
        <v>44575</v>
      </c>
      <c r="D16" s="27"/>
      <c r="E16" s="10">
        <v>3.125E-2</v>
      </c>
      <c r="F16" s="175">
        <f t="shared" si="4"/>
        <v>0</v>
      </c>
      <c r="G16" s="168"/>
      <c r="H16" s="151"/>
      <c r="I16" s="170"/>
      <c r="J16" s="153">
        <f>E16</f>
        <v>3.125E-2</v>
      </c>
      <c r="K16" s="152"/>
      <c r="L16" s="154"/>
      <c r="M16" s="152"/>
      <c r="N16" s="155"/>
      <c r="O16" s="152"/>
      <c r="P16" s="156"/>
      <c r="Q16" s="152"/>
      <c r="R16" s="157"/>
      <c r="S16" s="188"/>
      <c r="T16" s="40"/>
      <c r="U16" s="34">
        <v>0.61458333333333337</v>
      </c>
      <c r="V16" s="34">
        <v>0.64583333333333337</v>
      </c>
      <c r="W16" s="19"/>
      <c r="X16" s="58">
        <f t="shared" si="0"/>
        <v>3.125E-2</v>
      </c>
      <c r="Y16" s="59">
        <f t="shared" ref="Y16:Y21" si="5" xml:space="preserve"> SUM(IF(WEEKDAY(C16,2)=7,X11:X16,0))</f>
        <v>0</v>
      </c>
      <c r="AD16" s="200" t="s">
        <v>39</v>
      </c>
      <c r="AE16" s="201">
        <f>DATE($B$1,8,15)</f>
        <v>44787</v>
      </c>
      <c r="AF16" s="202"/>
      <c r="AG16" s="203"/>
      <c r="AH16" s="37"/>
      <c r="AI16" s="199" t="s">
        <v>58</v>
      </c>
    </row>
    <row r="17" spans="1:35" s="41" customFormat="1" ht="16.2" x14ac:dyDescent="0.3">
      <c r="A17" s="248">
        <f t="shared" si="1"/>
        <v>3</v>
      </c>
      <c r="B17" s="220"/>
      <c r="C17" s="48">
        <f t="shared" si="2"/>
        <v>44576</v>
      </c>
      <c r="D17" s="27"/>
      <c r="E17" s="10"/>
      <c r="F17" s="175">
        <f t="shared" si="4"/>
        <v>0</v>
      </c>
      <c r="G17" s="168"/>
      <c r="H17" s="151"/>
      <c r="I17" s="170"/>
      <c r="J17" s="153"/>
      <c r="K17" s="152"/>
      <c r="L17" s="154"/>
      <c r="M17" s="152"/>
      <c r="N17" s="155"/>
      <c r="O17" s="152"/>
      <c r="P17" s="156"/>
      <c r="Q17" s="152"/>
      <c r="R17" s="157"/>
      <c r="S17" s="188"/>
      <c r="T17" s="40"/>
      <c r="U17" s="34"/>
      <c r="V17" s="34"/>
      <c r="W17" s="19"/>
      <c r="X17" s="58">
        <f t="shared" si="0"/>
        <v>0</v>
      </c>
      <c r="Y17" s="59">
        <f t="shared" si="5"/>
        <v>0</v>
      </c>
      <c r="AA17" s="12"/>
      <c r="AD17" s="79" t="s">
        <v>44</v>
      </c>
      <c r="AE17" s="209">
        <f>DATE($B$1,10,3)</f>
        <v>44836</v>
      </c>
      <c r="AF17" s="197"/>
      <c r="AG17" s="198"/>
      <c r="AH17" s="37"/>
      <c r="AI17" s="199" t="s">
        <v>58</v>
      </c>
    </row>
    <row r="18" spans="1:35" s="41" customFormat="1" ht="16.2" x14ac:dyDescent="0.3">
      <c r="A18" s="248">
        <f t="shared" si="1"/>
        <v>3</v>
      </c>
      <c r="B18" s="220"/>
      <c r="C18" s="48">
        <f t="shared" si="2"/>
        <v>44577</v>
      </c>
      <c r="D18" s="27"/>
      <c r="E18" s="10"/>
      <c r="F18" s="175">
        <f t="shared" si="4"/>
        <v>0</v>
      </c>
      <c r="G18" s="168"/>
      <c r="H18" s="151"/>
      <c r="I18" s="170"/>
      <c r="J18" s="153"/>
      <c r="K18" s="152"/>
      <c r="L18" s="154"/>
      <c r="M18" s="152"/>
      <c r="N18" s="155"/>
      <c r="O18" s="152"/>
      <c r="P18" s="156"/>
      <c r="Q18" s="152"/>
      <c r="R18" s="157"/>
      <c r="S18" s="188"/>
      <c r="T18" s="40"/>
      <c r="U18" s="34"/>
      <c r="V18" s="34"/>
      <c r="W18" s="19"/>
      <c r="X18" s="58">
        <f t="shared" si="0"/>
        <v>0</v>
      </c>
      <c r="Y18" s="59">
        <f t="shared" si="5"/>
        <v>0</v>
      </c>
      <c r="AA18" s="12"/>
      <c r="AD18" s="79" t="s">
        <v>57</v>
      </c>
      <c r="AE18" s="209"/>
      <c r="AF18" s="197"/>
      <c r="AG18" s="198">
        <f>DATE($B$1,10,31)</f>
        <v>44864</v>
      </c>
      <c r="AH18" s="37"/>
      <c r="AI18" s="199" t="s">
        <v>58</v>
      </c>
    </row>
    <row r="19" spans="1:35" s="41" customFormat="1" ht="16.2" x14ac:dyDescent="0.3">
      <c r="A19" s="248">
        <f t="shared" si="1"/>
        <v>3</v>
      </c>
      <c r="B19" s="220"/>
      <c r="C19" s="48">
        <f t="shared" si="2"/>
        <v>44578</v>
      </c>
      <c r="D19" s="27"/>
      <c r="E19" s="10"/>
      <c r="F19" s="175">
        <f t="shared" si="4"/>
        <v>3.125E-2</v>
      </c>
      <c r="G19" s="168"/>
      <c r="H19" s="151"/>
      <c r="I19" s="170"/>
      <c r="J19" s="153"/>
      <c r="K19" s="152"/>
      <c r="L19" s="154"/>
      <c r="M19" s="152"/>
      <c r="N19" s="155"/>
      <c r="O19" s="152"/>
      <c r="P19" s="156"/>
      <c r="Q19" s="152"/>
      <c r="R19" s="157"/>
      <c r="S19" s="188"/>
      <c r="T19" s="40"/>
      <c r="U19" s="34"/>
      <c r="V19" s="34"/>
      <c r="W19" s="19"/>
      <c r="X19" s="58">
        <f t="shared" si="0"/>
        <v>0</v>
      </c>
      <c r="Y19" s="59">
        <f xml:space="preserve"> SUM(IF(WEEKDAY(C19,2)=7,X14:X19,0))</f>
        <v>3.125E-2</v>
      </c>
      <c r="AA19" s="12"/>
      <c r="AD19" s="214" t="s">
        <v>40</v>
      </c>
      <c r="AE19" s="196">
        <f>DATE($B$1,11,1)</f>
        <v>44865</v>
      </c>
      <c r="AF19" s="215"/>
      <c r="AG19" s="216"/>
      <c r="AH19" s="37"/>
      <c r="AI19" s="199" t="s">
        <v>58</v>
      </c>
    </row>
    <row r="20" spans="1:35" s="41" customFormat="1" ht="16.2" x14ac:dyDescent="0.3">
      <c r="A20" s="248">
        <f t="shared" si="1"/>
        <v>4</v>
      </c>
      <c r="B20" s="220"/>
      <c r="C20" s="48">
        <f t="shared" si="2"/>
        <v>44579</v>
      </c>
      <c r="D20" s="27"/>
      <c r="E20" s="10">
        <v>0.16666666666666666</v>
      </c>
      <c r="F20" s="175">
        <f t="shared" si="4"/>
        <v>0</v>
      </c>
      <c r="G20" s="168"/>
      <c r="H20" s="151"/>
      <c r="I20" s="170"/>
      <c r="J20" s="153">
        <v>4.1666666666666664E-2</v>
      </c>
      <c r="K20" s="152"/>
      <c r="L20" s="154"/>
      <c r="M20" s="152"/>
      <c r="N20" s="155">
        <v>0.125</v>
      </c>
      <c r="O20" s="152"/>
      <c r="P20" s="156"/>
      <c r="Q20" s="152"/>
      <c r="R20" s="157"/>
      <c r="S20" s="188"/>
      <c r="T20" s="40"/>
      <c r="U20" s="34">
        <v>0.41666666666666669</v>
      </c>
      <c r="V20" s="34">
        <v>0.83333333333333337</v>
      </c>
      <c r="W20" s="19">
        <v>0.25</v>
      </c>
      <c r="X20" s="58">
        <f t="shared" ref="X20" si="6">V20-U20-W20</f>
        <v>0.16666666666666669</v>
      </c>
      <c r="Y20" s="59">
        <f t="shared" ref="Y20" si="7" xml:space="preserve"> SUM(IF(WEEKDAY(C20,2)=7,X15:X20,0))</f>
        <v>0</v>
      </c>
      <c r="AA20" s="12"/>
      <c r="AD20" s="200" t="s">
        <v>55</v>
      </c>
      <c r="AE20" s="201"/>
      <c r="AF20" s="202"/>
      <c r="AG20" s="203"/>
      <c r="AH20" s="37"/>
      <c r="AI20" s="199" t="s">
        <v>56</v>
      </c>
    </row>
    <row r="21" spans="1:35" s="41" customFormat="1" ht="16.2" x14ac:dyDescent="0.3">
      <c r="A21" s="248">
        <f t="shared" si="1"/>
        <v>4</v>
      </c>
      <c r="B21" s="220"/>
      <c r="C21" s="48">
        <f t="shared" si="2"/>
        <v>44580</v>
      </c>
      <c r="D21" s="27"/>
      <c r="E21" s="10">
        <v>3.125E-2</v>
      </c>
      <c r="F21" s="175">
        <f t="shared" si="4"/>
        <v>0</v>
      </c>
      <c r="G21" s="168"/>
      <c r="H21" s="151"/>
      <c r="I21" s="170"/>
      <c r="J21" s="153"/>
      <c r="K21" s="152"/>
      <c r="L21" s="154"/>
      <c r="M21" s="152"/>
      <c r="N21" s="155">
        <f>E21</f>
        <v>3.125E-2</v>
      </c>
      <c r="O21" s="152"/>
      <c r="P21" s="156"/>
      <c r="Q21" s="152"/>
      <c r="R21" s="157"/>
      <c r="S21" s="188"/>
      <c r="T21" s="40"/>
      <c r="U21" s="34">
        <v>0.39583333333333331</v>
      </c>
      <c r="V21" s="34">
        <v>0.42708333333333331</v>
      </c>
      <c r="W21" s="19"/>
      <c r="X21" s="58">
        <f t="shared" si="0"/>
        <v>3.125E-2</v>
      </c>
      <c r="Y21" s="59">
        <f t="shared" si="5"/>
        <v>0</v>
      </c>
      <c r="AA21" s="12"/>
      <c r="AD21" s="79" t="s">
        <v>45</v>
      </c>
      <c r="AE21" s="204"/>
      <c r="AF21" s="197">
        <f>DATE($B$1,12,24)</f>
        <v>44918</v>
      </c>
      <c r="AG21" s="198"/>
      <c r="AH21" s="37"/>
      <c r="AI21" s="199" t="s">
        <v>58</v>
      </c>
    </row>
    <row r="22" spans="1:35" s="41" customFormat="1" ht="16.2" x14ac:dyDescent="0.3">
      <c r="A22" s="248">
        <f t="shared" si="1"/>
        <v>4</v>
      </c>
      <c r="B22" s="220"/>
      <c r="C22" s="48">
        <f t="shared" si="2"/>
        <v>44581</v>
      </c>
      <c r="D22" s="27"/>
      <c r="E22" s="10"/>
      <c r="F22" s="175">
        <f t="shared" si="4"/>
        <v>0</v>
      </c>
      <c r="G22" s="168"/>
      <c r="H22" s="151"/>
      <c r="I22" s="170"/>
      <c r="J22" s="153"/>
      <c r="K22" s="152"/>
      <c r="L22" s="154"/>
      <c r="M22" s="152"/>
      <c r="N22" s="155"/>
      <c r="O22" s="152"/>
      <c r="P22" s="156"/>
      <c r="Q22" s="152"/>
      <c r="R22" s="157"/>
      <c r="S22" s="188"/>
      <c r="T22" s="40"/>
      <c r="U22" s="34"/>
      <c r="V22" s="34"/>
      <c r="W22" s="19"/>
      <c r="X22" s="58">
        <f t="shared" si="0"/>
        <v>0</v>
      </c>
      <c r="Y22" s="59">
        <f t="shared" ref="Y22:Y85" si="8" xml:space="preserve"> SUM(IF(WEEKDAY(C22,2)=7,X16:X22,0))</f>
        <v>0</v>
      </c>
      <c r="AD22" s="79" t="s">
        <v>42</v>
      </c>
      <c r="AE22" s="209">
        <f>DATE($B$1,12,25)</f>
        <v>44919</v>
      </c>
      <c r="AF22" s="197"/>
      <c r="AG22" s="198"/>
      <c r="AH22" s="37"/>
      <c r="AI22" s="199" t="s">
        <v>58</v>
      </c>
    </row>
    <row r="23" spans="1:35" s="41" customFormat="1" ht="16.2" x14ac:dyDescent="0.3">
      <c r="A23" s="248">
        <f t="shared" si="1"/>
        <v>4</v>
      </c>
      <c r="B23" s="220"/>
      <c r="C23" s="48">
        <f t="shared" si="2"/>
        <v>44582</v>
      </c>
      <c r="D23" s="27"/>
      <c r="E23" s="10"/>
      <c r="F23" s="175">
        <f t="shared" si="4"/>
        <v>0</v>
      </c>
      <c r="G23" s="168"/>
      <c r="H23" s="151"/>
      <c r="I23" s="170"/>
      <c r="J23" s="153"/>
      <c r="K23" s="152"/>
      <c r="L23" s="154"/>
      <c r="M23" s="152"/>
      <c r="N23" s="155"/>
      <c r="O23" s="152"/>
      <c r="P23" s="156"/>
      <c r="Q23" s="152"/>
      <c r="R23" s="157"/>
      <c r="S23" s="188"/>
      <c r="T23" s="40"/>
      <c r="U23" s="34"/>
      <c r="V23" s="34"/>
      <c r="W23" s="19"/>
      <c r="X23" s="58">
        <f t="shared" si="0"/>
        <v>0</v>
      </c>
      <c r="Y23" s="59">
        <f t="shared" si="8"/>
        <v>0</v>
      </c>
      <c r="AD23" s="79" t="s">
        <v>43</v>
      </c>
      <c r="AE23" s="209">
        <f>DATE($B$1,12,26)</f>
        <v>44920</v>
      </c>
      <c r="AF23" s="197"/>
      <c r="AG23" s="198"/>
      <c r="AH23" s="37"/>
      <c r="AI23" s="199" t="s">
        <v>58</v>
      </c>
    </row>
    <row r="24" spans="1:35" s="41" customFormat="1" ht="16.2" x14ac:dyDescent="0.3">
      <c r="A24" s="248">
        <f t="shared" si="1"/>
        <v>4</v>
      </c>
      <c r="B24" s="220"/>
      <c r="C24" s="48">
        <f t="shared" si="2"/>
        <v>44583</v>
      </c>
      <c r="D24" s="27"/>
      <c r="E24" s="10"/>
      <c r="F24" s="175">
        <f t="shared" si="4"/>
        <v>0</v>
      </c>
      <c r="G24" s="168"/>
      <c r="H24" s="151"/>
      <c r="I24" s="170"/>
      <c r="J24" s="153"/>
      <c r="K24" s="152"/>
      <c r="L24" s="154"/>
      <c r="M24" s="152"/>
      <c r="N24" s="155"/>
      <c r="O24" s="152"/>
      <c r="P24" s="156"/>
      <c r="Q24" s="152"/>
      <c r="R24" s="157"/>
      <c r="S24" s="188"/>
      <c r="T24" s="40"/>
      <c r="U24" s="34"/>
      <c r="V24" s="34"/>
      <c r="W24" s="19"/>
      <c r="X24" s="58">
        <f t="shared" si="0"/>
        <v>0</v>
      </c>
      <c r="Y24" s="59">
        <f t="shared" si="8"/>
        <v>0</v>
      </c>
      <c r="AD24" s="200" t="s">
        <v>41</v>
      </c>
      <c r="AE24" s="207"/>
      <c r="AF24" s="202">
        <f>DATE($B$1,12,31)</f>
        <v>44925</v>
      </c>
      <c r="AG24" s="203"/>
      <c r="AH24" s="37"/>
      <c r="AI24" s="199" t="s">
        <v>58</v>
      </c>
    </row>
    <row r="25" spans="1:35" s="41" customFormat="1" ht="16.2" x14ac:dyDescent="0.3">
      <c r="A25" s="248">
        <f t="shared" si="1"/>
        <v>4</v>
      </c>
      <c r="B25" s="220"/>
      <c r="C25" s="48">
        <f t="shared" si="2"/>
        <v>44584</v>
      </c>
      <c r="D25" s="27"/>
      <c r="E25" s="10"/>
      <c r="F25" s="175">
        <f t="shared" si="4"/>
        <v>0</v>
      </c>
      <c r="G25" s="168"/>
      <c r="H25" s="151"/>
      <c r="I25" s="170"/>
      <c r="J25" s="153"/>
      <c r="K25" s="152"/>
      <c r="L25" s="154"/>
      <c r="M25" s="152"/>
      <c r="N25" s="155"/>
      <c r="O25" s="152"/>
      <c r="P25" s="156"/>
      <c r="Q25" s="152"/>
      <c r="R25" s="157"/>
      <c r="S25" s="188"/>
      <c r="T25" s="40"/>
      <c r="U25" s="34"/>
      <c r="V25" s="34"/>
      <c r="W25" s="19"/>
      <c r="X25" s="58">
        <f t="shared" si="0"/>
        <v>0</v>
      </c>
      <c r="Y25" s="59">
        <f t="shared" si="8"/>
        <v>0</v>
      </c>
    </row>
    <row r="26" spans="1:35" s="41" customFormat="1" ht="16.2" x14ac:dyDescent="0.3">
      <c r="A26" s="248">
        <f t="shared" si="1"/>
        <v>4</v>
      </c>
      <c r="B26" s="220"/>
      <c r="C26" s="48">
        <f t="shared" si="2"/>
        <v>44585</v>
      </c>
      <c r="D26" s="27"/>
      <c r="E26" s="10"/>
      <c r="F26" s="175">
        <f t="shared" si="4"/>
        <v>0.19791666666666666</v>
      </c>
      <c r="G26" s="168"/>
      <c r="H26" s="151"/>
      <c r="I26" s="170"/>
      <c r="J26" s="153"/>
      <c r="K26" s="152"/>
      <c r="L26" s="154"/>
      <c r="M26" s="152"/>
      <c r="N26" s="155"/>
      <c r="O26" s="152"/>
      <c r="P26" s="156"/>
      <c r="Q26" s="152"/>
      <c r="R26" s="157"/>
      <c r="S26" s="188"/>
      <c r="T26" s="40"/>
      <c r="U26" s="34"/>
      <c r="V26" s="34"/>
      <c r="W26" s="19"/>
      <c r="X26" s="58">
        <f t="shared" si="0"/>
        <v>0</v>
      </c>
      <c r="Y26" s="59">
        <f t="shared" si="8"/>
        <v>0.19791666666666669</v>
      </c>
      <c r="AE26" s="2"/>
      <c r="AF26" s="2"/>
      <c r="AG26" s="2"/>
    </row>
    <row r="27" spans="1:35" s="41" customFormat="1" ht="16.2" x14ac:dyDescent="0.3">
      <c r="A27" s="248">
        <f t="shared" si="1"/>
        <v>5</v>
      </c>
      <c r="B27" s="220"/>
      <c r="C27" s="48">
        <f t="shared" si="2"/>
        <v>44586</v>
      </c>
      <c r="D27" s="27"/>
      <c r="E27" s="10"/>
      <c r="F27" s="175">
        <f t="shared" si="4"/>
        <v>0</v>
      </c>
      <c r="G27" s="168"/>
      <c r="H27" s="151"/>
      <c r="I27" s="170"/>
      <c r="J27" s="153"/>
      <c r="K27" s="152"/>
      <c r="L27" s="154"/>
      <c r="M27" s="152"/>
      <c r="N27" s="155"/>
      <c r="O27" s="152"/>
      <c r="P27" s="156"/>
      <c r="Q27" s="152"/>
      <c r="R27" s="157"/>
      <c r="S27" s="188"/>
      <c r="T27" s="40"/>
      <c r="U27" s="34"/>
      <c r="V27" s="34"/>
      <c r="W27" s="19"/>
      <c r="X27" s="58">
        <f t="shared" si="0"/>
        <v>0</v>
      </c>
      <c r="Y27" s="59">
        <f xml:space="preserve"> SUM(IF(WEEKDAY(C27,2)=7,X21:X27,0))</f>
        <v>0</v>
      </c>
      <c r="AE27" s="2"/>
      <c r="AF27" s="2"/>
      <c r="AG27" s="2"/>
    </row>
    <row r="28" spans="1:35" s="41" customFormat="1" ht="16.2" x14ac:dyDescent="0.3">
      <c r="A28" s="248">
        <f t="shared" si="1"/>
        <v>5</v>
      </c>
      <c r="B28" s="220"/>
      <c r="C28" s="48">
        <f t="shared" si="2"/>
        <v>44587</v>
      </c>
      <c r="D28" s="27"/>
      <c r="E28" s="10"/>
      <c r="F28" s="175">
        <f t="shared" si="4"/>
        <v>0</v>
      </c>
      <c r="G28" s="168"/>
      <c r="H28" s="151"/>
      <c r="I28" s="170"/>
      <c r="J28" s="153"/>
      <c r="K28" s="152"/>
      <c r="L28" s="154"/>
      <c r="M28" s="152"/>
      <c r="N28" s="155"/>
      <c r="O28" s="152"/>
      <c r="P28" s="156"/>
      <c r="Q28" s="152"/>
      <c r="R28" s="157"/>
      <c r="S28" s="188"/>
      <c r="T28" s="40"/>
      <c r="U28" s="34"/>
      <c r="V28" s="34"/>
      <c r="W28" s="19"/>
      <c r="X28" s="58">
        <f t="shared" si="0"/>
        <v>0</v>
      </c>
      <c r="Y28" s="59">
        <f t="shared" si="8"/>
        <v>0</v>
      </c>
      <c r="AE28" s="2"/>
      <c r="AF28" s="2"/>
      <c r="AG28" s="2"/>
    </row>
    <row r="29" spans="1:35" s="41" customFormat="1" ht="16.2" x14ac:dyDescent="0.3">
      <c r="A29" s="248">
        <f t="shared" si="1"/>
        <v>5</v>
      </c>
      <c r="B29" s="220"/>
      <c r="C29" s="48">
        <f t="shared" si="2"/>
        <v>44588</v>
      </c>
      <c r="D29" s="27"/>
      <c r="E29" s="10">
        <v>1.0416666666666666E-2</v>
      </c>
      <c r="F29" s="175">
        <f t="shared" si="4"/>
        <v>0</v>
      </c>
      <c r="G29" s="168"/>
      <c r="H29" s="151"/>
      <c r="I29" s="170"/>
      <c r="J29" s="153">
        <f>E29</f>
        <v>1.0416666666666666E-2</v>
      </c>
      <c r="K29" s="152"/>
      <c r="L29" s="154"/>
      <c r="M29" s="152"/>
      <c r="N29" s="155"/>
      <c r="O29" s="152"/>
      <c r="P29" s="156"/>
      <c r="Q29" s="152"/>
      <c r="R29" s="157"/>
      <c r="S29" s="188"/>
      <c r="T29" s="40"/>
      <c r="U29" s="34">
        <v>0.69791666666666663</v>
      </c>
      <c r="V29" s="34">
        <v>0.70833333333333337</v>
      </c>
      <c r="W29" s="19"/>
      <c r="X29" s="58">
        <f t="shared" si="0"/>
        <v>1.0416666666666741E-2</v>
      </c>
      <c r="Y29" s="59">
        <f t="shared" si="8"/>
        <v>0</v>
      </c>
      <c r="AE29" s="2"/>
      <c r="AF29" s="2"/>
      <c r="AG29" s="2"/>
    </row>
    <row r="30" spans="1:35" s="41" customFormat="1" ht="16.2" x14ac:dyDescent="0.3">
      <c r="A30" s="248">
        <f t="shared" si="1"/>
        <v>5</v>
      </c>
      <c r="B30" s="220"/>
      <c r="C30" s="48">
        <f t="shared" si="2"/>
        <v>44589</v>
      </c>
      <c r="D30" s="27"/>
      <c r="E30" s="10"/>
      <c r="F30" s="175">
        <f t="shared" si="4"/>
        <v>0</v>
      </c>
      <c r="G30" s="168"/>
      <c r="H30" s="151"/>
      <c r="I30" s="170"/>
      <c r="J30" s="153"/>
      <c r="K30" s="152"/>
      <c r="L30" s="154"/>
      <c r="M30" s="152"/>
      <c r="N30" s="155"/>
      <c r="O30" s="152"/>
      <c r="P30" s="156"/>
      <c r="Q30" s="152"/>
      <c r="R30" s="157"/>
      <c r="S30" s="188"/>
      <c r="T30" s="40"/>
      <c r="U30" s="36"/>
      <c r="V30" s="36"/>
      <c r="W30" s="19"/>
      <c r="X30" s="58">
        <f t="shared" si="0"/>
        <v>0</v>
      </c>
      <c r="Y30" s="59">
        <f t="shared" si="8"/>
        <v>0</v>
      </c>
      <c r="AE30" s="2"/>
      <c r="AF30" s="2"/>
      <c r="AG30" s="2"/>
    </row>
    <row r="31" spans="1:35" s="41" customFormat="1" ht="16.2" x14ac:dyDescent="0.3">
      <c r="A31" s="248">
        <f t="shared" si="1"/>
        <v>5</v>
      </c>
      <c r="B31" s="220"/>
      <c r="C31" s="48">
        <f t="shared" si="2"/>
        <v>44590</v>
      </c>
      <c r="D31" s="27"/>
      <c r="E31" s="10"/>
      <c r="F31" s="175">
        <f t="shared" si="4"/>
        <v>0</v>
      </c>
      <c r="G31" s="168"/>
      <c r="H31" s="151"/>
      <c r="I31" s="170"/>
      <c r="J31" s="153"/>
      <c r="K31" s="152"/>
      <c r="L31" s="154"/>
      <c r="M31" s="152"/>
      <c r="N31" s="155"/>
      <c r="O31" s="152"/>
      <c r="P31" s="156"/>
      <c r="Q31" s="152"/>
      <c r="R31" s="157"/>
      <c r="S31" s="188"/>
      <c r="T31" s="40"/>
      <c r="U31" s="34"/>
      <c r="V31" s="34"/>
      <c r="W31" s="19"/>
      <c r="X31" s="58">
        <f t="shared" si="0"/>
        <v>0</v>
      </c>
      <c r="Y31" s="59">
        <f t="shared" si="8"/>
        <v>0</v>
      </c>
      <c r="AE31" s="2"/>
      <c r="AF31" s="2"/>
      <c r="AG31" s="2"/>
    </row>
    <row r="32" spans="1:35" s="41" customFormat="1" ht="16.2" x14ac:dyDescent="0.3">
      <c r="A32" s="248">
        <f t="shared" si="1"/>
        <v>5</v>
      </c>
      <c r="B32" s="220"/>
      <c r="C32" s="48">
        <f t="shared" si="2"/>
        <v>44591</v>
      </c>
      <c r="D32" s="27"/>
      <c r="E32" s="10"/>
      <c r="F32" s="175">
        <f t="shared" si="4"/>
        <v>0</v>
      </c>
      <c r="G32" s="168"/>
      <c r="H32" s="151"/>
      <c r="I32" s="170"/>
      <c r="J32" s="153"/>
      <c r="K32" s="185">
        <f>SUM(J8:J32)*24</f>
        <v>2.9999999999999996</v>
      </c>
      <c r="L32" s="154"/>
      <c r="M32" s="152"/>
      <c r="N32" s="155"/>
      <c r="O32" s="186">
        <f>SUM(N8:N32)*24</f>
        <v>6.2499999999999991</v>
      </c>
      <c r="P32" s="156"/>
      <c r="Q32" s="152"/>
      <c r="R32" s="157"/>
      <c r="S32" s="188"/>
      <c r="T32" s="40"/>
      <c r="U32" s="34"/>
      <c r="V32" s="34"/>
      <c r="W32" s="19"/>
      <c r="X32" s="58">
        <f t="shared" si="0"/>
        <v>0</v>
      </c>
      <c r="Y32" s="59">
        <f t="shared" si="8"/>
        <v>0</v>
      </c>
      <c r="AE32" s="2"/>
      <c r="AF32" s="2"/>
      <c r="AG32" s="2"/>
    </row>
    <row r="33" spans="1:33" s="41" customFormat="1" ht="16.2" x14ac:dyDescent="0.3">
      <c r="A33" s="248">
        <f t="shared" si="1"/>
        <v>5</v>
      </c>
      <c r="B33" s="219" t="s">
        <v>6</v>
      </c>
      <c r="C33" s="48">
        <f t="shared" si="2"/>
        <v>44592</v>
      </c>
      <c r="D33" s="27"/>
      <c r="E33" s="10"/>
      <c r="F33" s="175">
        <f t="shared" si="4"/>
        <v>1.0416666666666666E-2</v>
      </c>
      <c r="G33" s="168"/>
      <c r="H33" s="151"/>
      <c r="I33" s="170"/>
      <c r="J33" s="153"/>
      <c r="K33" s="152"/>
      <c r="L33" s="154"/>
      <c r="M33" s="152"/>
      <c r="N33" s="155"/>
      <c r="O33" s="152"/>
      <c r="P33" s="156"/>
      <c r="Q33" s="152"/>
      <c r="R33" s="157"/>
      <c r="S33" s="188"/>
      <c r="T33" s="40"/>
      <c r="U33" s="34"/>
      <c r="V33" s="34"/>
      <c r="W33" s="19"/>
      <c r="X33" s="58">
        <f t="shared" ref="X33:X94" si="9">V33-U33-W33</f>
        <v>0</v>
      </c>
      <c r="Y33" s="59">
        <f t="shared" si="8"/>
        <v>1.0416666666666741E-2</v>
      </c>
      <c r="AE33" s="2"/>
      <c r="AF33" s="2"/>
      <c r="AG33" s="2"/>
    </row>
    <row r="34" spans="1:33" s="41" customFormat="1" ht="16.2" x14ac:dyDescent="0.3">
      <c r="A34" s="248">
        <f t="shared" si="1"/>
        <v>6</v>
      </c>
      <c r="B34" s="220"/>
      <c r="C34" s="48">
        <f t="shared" si="2"/>
        <v>44593</v>
      </c>
      <c r="D34" s="27"/>
      <c r="E34" s="10"/>
      <c r="F34" s="175">
        <f t="shared" si="4"/>
        <v>0</v>
      </c>
      <c r="G34" s="168"/>
      <c r="H34" s="151"/>
      <c r="I34" s="170"/>
      <c r="J34" s="153"/>
      <c r="K34" s="152"/>
      <c r="L34" s="154"/>
      <c r="M34" s="152"/>
      <c r="N34" s="155"/>
      <c r="O34" s="152"/>
      <c r="P34" s="156"/>
      <c r="Q34" s="152"/>
      <c r="R34" s="157"/>
      <c r="S34" s="188"/>
      <c r="T34" s="40"/>
      <c r="U34" s="34"/>
      <c r="V34" s="34"/>
      <c r="W34" s="19"/>
      <c r="X34" s="58">
        <f t="shared" si="9"/>
        <v>0</v>
      </c>
      <c r="Y34" s="59">
        <f t="shared" si="8"/>
        <v>0</v>
      </c>
      <c r="AE34" s="2"/>
      <c r="AF34" s="2"/>
      <c r="AG34" s="2"/>
    </row>
    <row r="35" spans="1:33" s="41" customFormat="1" ht="16.2" x14ac:dyDescent="0.3">
      <c r="A35" s="248">
        <f t="shared" si="1"/>
        <v>6</v>
      </c>
      <c r="B35" s="220"/>
      <c r="C35" s="48">
        <f t="shared" si="2"/>
        <v>44594</v>
      </c>
      <c r="D35" s="27"/>
      <c r="E35" s="10"/>
      <c r="F35" s="175">
        <f t="shared" si="4"/>
        <v>0</v>
      </c>
      <c r="G35" s="168"/>
      <c r="H35" s="151"/>
      <c r="I35" s="170"/>
      <c r="J35" s="153"/>
      <c r="K35" s="152"/>
      <c r="L35" s="154"/>
      <c r="M35" s="152"/>
      <c r="N35" s="155"/>
      <c r="O35" s="152"/>
      <c r="P35" s="156"/>
      <c r="Q35" s="152"/>
      <c r="R35" s="157"/>
      <c r="S35" s="188"/>
      <c r="T35" s="40"/>
      <c r="U35" s="36"/>
      <c r="V35" s="36"/>
      <c r="W35" s="19"/>
      <c r="X35" s="58">
        <f t="shared" si="9"/>
        <v>0</v>
      </c>
      <c r="Y35" s="59">
        <f t="shared" si="8"/>
        <v>0</v>
      </c>
      <c r="AE35" s="2"/>
      <c r="AF35" s="2"/>
      <c r="AG35" s="2"/>
    </row>
    <row r="36" spans="1:33" s="41" customFormat="1" ht="16.2" x14ac:dyDescent="0.3">
      <c r="A36" s="248">
        <f t="shared" si="1"/>
        <v>6</v>
      </c>
      <c r="B36" s="220"/>
      <c r="C36" s="48">
        <f t="shared" si="2"/>
        <v>44595</v>
      </c>
      <c r="D36" s="52"/>
      <c r="E36" s="10"/>
      <c r="F36" s="175">
        <f t="shared" si="4"/>
        <v>0</v>
      </c>
      <c r="G36" s="168"/>
      <c r="H36" s="151"/>
      <c r="I36" s="170"/>
      <c r="J36" s="153"/>
      <c r="K36" s="152"/>
      <c r="L36" s="154"/>
      <c r="M36" s="152"/>
      <c r="N36" s="155"/>
      <c r="O36" s="152"/>
      <c r="P36" s="156"/>
      <c r="Q36" s="152"/>
      <c r="R36" s="157"/>
      <c r="S36" s="188"/>
      <c r="T36" s="40"/>
      <c r="U36" s="34"/>
      <c r="V36" s="34"/>
      <c r="W36" s="19"/>
      <c r="X36" s="58">
        <f t="shared" si="9"/>
        <v>0</v>
      </c>
      <c r="Y36" s="59">
        <f t="shared" si="8"/>
        <v>0</v>
      </c>
      <c r="AE36" s="2"/>
      <c r="AF36" s="2"/>
      <c r="AG36" s="2"/>
    </row>
    <row r="37" spans="1:33" s="41" customFormat="1" ht="16.2" x14ac:dyDescent="0.3">
      <c r="A37" s="248">
        <f t="shared" si="1"/>
        <v>6</v>
      </c>
      <c r="B37" s="220"/>
      <c r="C37" s="48">
        <f t="shared" si="2"/>
        <v>44596</v>
      </c>
      <c r="D37" s="27"/>
      <c r="E37" s="10"/>
      <c r="F37" s="175">
        <f t="shared" si="4"/>
        <v>0</v>
      </c>
      <c r="G37" s="168"/>
      <c r="H37" s="151"/>
      <c r="I37" s="170"/>
      <c r="J37" s="153"/>
      <c r="K37" s="152"/>
      <c r="L37" s="154"/>
      <c r="M37" s="152"/>
      <c r="N37" s="155"/>
      <c r="O37" s="152"/>
      <c r="P37" s="156"/>
      <c r="Q37" s="152"/>
      <c r="R37" s="157"/>
      <c r="S37" s="188"/>
      <c r="T37" s="40"/>
      <c r="U37" s="34"/>
      <c r="V37" s="34"/>
      <c r="W37" s="19"/>
      <c r="X37" s="58">
        <f t="shared" si="9"/>
        <v>0</v>
      </c>
      <c r="Y37" s="59">
        <f t="shared" si="8"/>
        <v>0</v>
      </c>
      <c r="AE37" s="2"/>
      <c r="AF37" s="2"/>
      <c r="AG37" s="2"/>
    </row>
    <row r="38" spans="1:33" s="41" customFormat="1" ht="16.2" x14ac:dyDescent="0.3">
      <c r="A38" s="248">
        <f t="shared" si="1"/>
        <v>6</v>
      </c>
      <c r="B38" s="220"/>
      <c r="C38" s="48">
        <f t="shared" si="2"/>
        <v>44597</v>
      </c>
      <c r="D38" s="27"/>
      <c r="E38" s="10"/>
      <c r="F38" s="175">
        <f t="shared" si="4"/>
        <v>0</v>
      </c>
      <c r="G38" s="168"/>
      <c r="H38" s="151"/>
      <c r="I38" s="170"/>
      <c r="J38" s="153"/>
      <c r="K38" s="152"/>
      <c r="L38" s="154"/>
      <c r="M38" s="152"/>
      <c r="N38" s="155"/>
      <c r="O38" s="152"/>
      <c r="P38" s="156"/>
      <c r="Q38" s="152"/>
      <c r="R38" s="157"/>
      <c r="S38" s="188"/>
      <c r="T38" s="40"/>
      <c r="U38" s="34"/>
      <c r="V38" s="34"/>
      <c r="W38" s="19"/>
      <c r="X38" s="58">
        <f t="shared" si="9"/>
        <v>0</v>
      </c>
      <c r="Y38" s="59">
        <f t="shared" si="8"/>
        <v>0</v>
      </c>
      <c r="AE38" s="2"/>
      <c r="AF38" s="2"/>
      <c r="AG38" s="2"/>
    </row>
    <row r="39" spans="1:33" s="41" customFormat="1" ht="16.2" x14ac:dyDescent="0.3">
      <c r="A39" s="248">
        <f t="shared" si="1"/>
        <v>6</v>
      </c>
      <c r="B39" s="220"/>
      <c r="C39" s="48">
        <f t="shared" si="2"/>
        <v>44598</v>
      </c>
      <c r="D39" s="27"/>
      <c r="E39" s="10"/>
      <c r="F39" s="175">
        <f t="shared" si="4"/>
        <v>0</v>
      </c>
      <c r="G39" s="168"/>
      <c r="H39" s="151"/>
      <c r="I39" s="170"/>
      <c r="J39" s="153"/>
      <c r="K39" s="152"/>
      <c r="L39" s="154"/>
      <c r="M39" s="152"/>
      <c r="N39" s="155"/>
      <c r="O39" s="152"/>
      <c r="P39" s="156"/>
      <c r="Q39" s="152"/>
      <c r="R39" s="157"/>
      <c r="S39" s="188"/>
      <c r="T39" s="40"/>
      <c r="U39" s="34"/>
      <c r="V39" s="34"/>
      <c r="W39" s="19"/>
      <c r="X39" s="58">
        <f t="shared" si="9"/>
        <v>0</v>
      </c>
      <c r="Y39" s="59">
        <f t="shared" si="8"/>
        <v>0</v>
      </c>
      <c r="AE39" s="2"/>
      <c r="AF39" s="2"/>
      <c r="AG39" s="2"/>
    </row>
    <row r="40" spans="1:33" s="41" customFormat="1" ht="16.2" x14ac:dyDescent="0.3">
      <c r="A40" s="248">
        <f t="shared" si="1"/>
        <v>6</v>
      </c>
      <c r="B40" s="220"/>
      <c r="C40" s="48">
        <f t="shared" si="2"/>
        <v>44599</v>
      </c>
      <c r="D40" s="27"/>
      <c r="E40" s="10"/>
      <c r="F40" s="175">
        <f t="shared" si="4"/>
        <v>0</v>
      </c>
      <c r="G40" s="168"/>
      <c r="H40" s="151"/>
      <c r="I40" s="170"/>
      <c r="J40" s="153"/>
      <c r="K40" s="152"/>
      <c r="L40" s="154"/>
      <c r="M40" s="152"/>
      <c r="N40" s="155"/>
      <c r="O40" s="152"/>
      <c r="P40" s="156"/>
      <c r="Q40" s="152"/>
      <c r="R40" s="157"/>
      <c r="S40" s="188"/>
      <c r="T40" s="40"/>
      <c r="U40" s="34"/>
      <c r="V40" s="34"/>
      <c r="W40" s="19"/>
      <c r="X40" s="58">
        <f t="shared" si="9"/>
        <v>0</v>
      </c>
      <c r="Y40" s="59">
        <f t="shared" si="8"/>
        <v>0</v>
      </c>
      <c r="AE40" s="2"/>
      <c r="AF40" s="2"/>
      <c r="AG40" s="2"/>
    </row>
    <row r="41" spans="1:33" s="41" customFormat="1" ht="16.2" x14ac:dyDescent="0.3">
      <c r="A41" s="248">
        <f t="shared" si="1"/>
        <v>7</v>
      </c>
      <c r="B41" s="220"/>
      <c r="C41" s="48">
        <f t="shared" si="2"/>
        <v>44600</v>
      </c>
      <c r="D41" s="27"/>
      <c r="E41" s="10"/>
      <c r="F41" s="175">
        <f t="shared" si="4"/>
        <v>0</v>
      </c>
      <c r="G41" s="168"/>
      <c r="H41" s="151"/>
      <c r="I41" s="170"/>
      <c r="J41" s="153"/>
      <c r="K41" s="152"/>
      <c r="L41" s="154"/>
      <c r="M41" s="152"/>
      <c r="N41" s="155"/>
      <c r="O41" s="152"/>
      <c r="P41" s="156"/>
      <c r="Q41" s="152"/>
      <c r="R41" s="157"/>
      <c r="S41" s="188"/>
      <c r="T41" s="40"/>
      <c r="U41" s="34"/>
      <c r="V41" s="34"/>
      <c r="W41" s="19"/>
      <c r="X41" s="58">
        <f t="shared" si="9"/>
        <v>0</v>
      </c>
      <c r="Y41" s="59">
        <f t="shared" si="8"/>
        <v>0</v>
      </c>
      <c r="AE41" s="2"/>
      <c r="AF41" s="2"/>
      <c r="AG41" s="2"/>
    </row>
    <row r="42" spans="1:33" s="41" customFormat="1" ht="16.2" x14ac:dyDescent="0.3">
      <c r="A42" s="248">
        <f t="shared" si="1"/>
        <v>7</v>
      </c>
      <c r="B42" s="220"/>
      <c r="C42" s="48">
        <f t="shared" si="2"/>
        <v>44601</v>
      </c>
      <c r="D42" s="27"/>
      <c r="E42" s="10"/>
      <c r="F42" s="175">
        <f t="shared" si="4"/>
        <v>0</v>
      </c>
      <c r="G42" s="168"/>
      <c r="H42" s="151"/>
      <c r="I42" s="170"/>
      <c r="J42" s="153"/>
      <c r="K42" s="152"/>
      <c r="L42" s="154"/>
      <c r="M42" s="152"/>
      <c r="N42" s="155"/>
      <c r="O42" s="152"/>
      <c r="P42" s="156"/>
      <c r="Q42" s="152"/>
      <c r="R42" s="157"/>
      <c r="S42" s="188"/>
      <c r="T42" s="40"/>
      <c r="U42" s="36"/>
      <c r="V42" s="36"/>
      <c r="W42" s="19"/>
      <c r="X42" s="58">
        <f t="shared" si="9"/>
        <v>0</v>
      </c>
      <c r="Y42" s="59">
        <f t="shared" si="8"/>
        <v>0</v>
      </c>
      <c r="AE42" s="2"/>
      <c r="AF42" s="2"/>
      <c r="AG42" s="2"/>
    </row>
    <row r="43" spans="1:33" s="41" customFormat="1" ht="16.2" x14ac:dyDescent="0.3">
      <c r="A43" s="248">
        <f t="shared" si="1"/>
        <v>7</v>
      </c>
      <c r="B43" s="220"/>
      <c r="C43" s="48">
        <f t="shared" si="2"/>
        <v>44602</v>
      </c>
      <c r="D43" s="27"/>
      <c r="E43" s="10"/>
      <c r="F43" s="175">
        <f t="shared" si="4"/>
        <v>0</v>
      </c>
      <c r="G43" s="168"/>
      <c r="H43" s="151"/>
      <c r="I43" s="170"/>
      <c r="J43" s="153"/>
      <c r="K43" s="152"/>
      <c r="L43" s="154"/>
      <c r="M43" s="152"/>
      <c r="N43" s="155"/>
      <c r="O43" s="152"/>
      <c r="P43" s="156"/>
      <c r="Q43" s="152"/>
      <c r="R43" s="157"/>
      <c r="S43" s="188"/>
      <c r="T43" s="40"/>
      <c r="U43" s="34"/>
      <c r="V43" s="34"/>
      <c r="W43" s="19"/>
      <c r="X43" s="58">
        <f t="shared" si="9"/>
        <v>0</v>
      </c>
      <c r="Y43" s="59">
        <f t="shared" si="8"/>
        <v>0</v>
      </c>
      <c r="AE43" s="2"/>
      <c r="AF43" s="2"/>
      <c r="AG43" s="2"/>
    </row>
    <row r="44" spans="1:33" s="41" customFormat="1" ht="16.2" x14ac:dyDescent="0.3">
      <c r="A44" s="248">
        <f t="shared" si="1"/>
        <v>7</v>
      </c>
      <c r="B44" s="220"/>
      <c r="C44" s="48">
        <f t="shared" si="2"/>
        <v>44603</v>
      </c>
      <c r="D44" s="27"/>
      <c r="E44" s="10"/>
      <c r="F44" s="175">
        <f t="shared" si="4"/>
        <v>0</v>
      </c>
      <c r="G44" s="168"/>
      <c r="H44" s="151"/>
      <c r="I44" s="170"/>
      <c r="J44" s="153"/>
      <c r="K44" s="152"/>
      <c r="L44" s="154"/>
      <c r="M44" s="152"/>
      <c r="N44" s="155"/>
      <c r="O44" s="152"/>
      <c r="P44" s="156"/>
      <c r="Q44" s="152"/>
      <c r="R44" s="157"/>
      <c r="S44" s="188"/>
      <c r="T44" s="40"/>
      <c r="U44" s="34"/>
      <c r="V44" s="34"/>
      <c r="W44" s="19"/>
      <c r="X44" s="58">
        <f t="shared" si="9"/>
        <v>0</v>
      </c>
      <c r="Y44" s="59">
        <f t="shared" si="8"/>
        <v>0</v>
      </c>
      <c r="AE44" s="2"/>
      <c r="AF44" s="2"/>
      <c r="AG44" s="2"/>
    </row>
    <row r="45" spans="1:33" s="41" customFormat="1" ht="16.2" x14ac:dyDescent="0.3">
      <c r="A45" s="248">
        <f t="shared" si="1"/>
        <v>7</v>
      </c>
      <c r="B45" s="220"/>
      <c r="C45" s="48">
        <f t="shared" si="2"/>
        <v>44604</v>
      </c>
      <c r="D45" s="27"/>
      <c r="E45" s="10"/>
      <c r="F45" s="175">
        <f t="shared" si="4"/>
        <v>0</v>
      </c>
      <c r="G45" s="168"/>
      <c r="H45" s="151"/>
      <c r="I45" s="170"/>
      <c r="J45" s="153"/>
      <c r="K45" s="152"/>
      <c r="L45" s="154"/>
      <c r="M45" s="152"/>
      <c r="N45" s="155"/>
      <c r="O45" s="152"/>
      <c r="P45" s="156"/>
      <c r="Q45" s="152"/>
      <c r="R45" s="157"/>
      <c r="S45" s="188"/>
      <c r="T45" s="40"/>
      <c r="U45" s="34"/>
      <c r="V45" s="34"/>
      <c r="W45" s="19"/>
      <c r="X45" s="58">
        <f t="shared" si="9"/>
        <v>0</v>
      </c>
      <c r="Y45" s="59">
        <f t="shared" si="8"/>
        <v>0</v>
      </c>
      <c r="AE45" s="2"/>
      <c r="AF45" s="2"/>
      <c r="AG45" s="2"/>
    </row>
    <row r="46" spans="1:33" s="41" customFormat="1" ht="16.2" x14ac:dyDescent="0.3">
      <c r="A46" s="248">
        <f t="shared" si="1"/>
        <v>7</v>
      </c>
      <c r="B46" s="220"/>
      <c r="C46" s="48">
        <f t="shared" si="2"/>
        <v>44605</v>
      </c>
      <c r="D46" s="27"/>
      <c r="E46" s="10"/>
      <c r="F46" s="175">
        <f t="shared" si="4"/>
        <v>0</v>
      </c>
      <c r="G46" s="168"/>
      <c r="H46" s="151"/>
      <c r="I46" s="170"/>
      <c r="J46" s="153"/>
      <c r="K46" s="152"/>
      <c r="L46" s="154"/>
      <c r="M46" s="152"/>
      <c r="N46" s="155"/>
      <c r="O46" s="152"/>
      <c r="P46" s="156"/>
      <c r="Q46" s="152"/>
      <c r="R46" s="157"/>
      <c r="S46" s="188"/>
      <c r="T46" s="40"/>
      <c r="U46" s="34"/>
      <c r="V46" s="34"/>
      <c r="W46" s="19"/>
      <c r="X46" s="58">
        <f t="shared" si="9"/>
        <v>0</v>
      </c>
      <c r="Y46" s="59">
        <f t="shared" si="8"/>
        <v>0</v>
      </c>
      <c r="AE46" s="2"/>
      <c r="AF46" s="2"/>
      <c r="AG46" s="2"/>
    </row>
    <row r="47" spans="1:33" s="41" customFormat="1" ht="16.2" x14ac:dyDescent="0.3">
      <c r="A47" s="248">
        <f t="shared" si="1"/>
        <v>7</v>
      </c>
      <c r="B47" s="220"/>
      <c r="C47" s="48">
        <f t="shared" si="2"/>
        <v>44606</v>
      </c>
      <c r="D47" s="27"/>
      <c r="E47" s="10"/>
      <c r="F47" s="175">
        <f t="shared" si="4"/>
        <v>0</v>
      </c>
      <c r="G47" s="168"/>
      <c r="H47" s="151"/>
      <c r="I47" s="170"/>
      <c r="J47" s="153"/>
      <c r="K47" s="152"/>
      <c r="L47" s="154"/>
      <c r="M47" s="152"/>
      <c r="N47" s="155"/>
      <c r="O47" s="152"/>
      <c r="P47" s="156"/>
      <c r="Q47" s="152"/>
      <c r="R47" s="157"/>
      <c r="S47" s="188"/>
      <c r="T47" s="40"/>
      <c r="U47" s="34"/>
      <c r="V47" s="34"/>
      <c r="W47" s="19"/>
      <c r="X47" s="58">
        <f t="shared" si="9"/>
        <v>0</v>
      </c>
      <c r="Y47" s="59">
        <f t="shared" si="8"/>
        <v>0</v>
      </c>
      <c r="AE47" s="2"/>
      <c r="AF47" s="2"/>
      <c r="AG47" s="2"/>
    </row>
    <row r="48" spans="1:33" s="41" customFormat="1" ht="16.2" x14ac:dyDescent="0.3">
      <c r="A48" s="248">
        <f t="shared" si="1"/>
        <v>8</v>
      </c>
      <c r="B48" s="220"/>
      <c r="C48" s="48">
        <f t="shared" si="2"/>
        <v>44607</v>
      </c>
      <c r="D48" s="27"/>
      <c r="E48" s="10"/>
      <c r="F48" s="175">
        <f t="shared" si="4"/>
        <v>0</v>
      </c>
      <c r="G48" s="168"/>
      <c r="H48" s="151"/>
      <c r="I48" s="170"/>
      <c r="J48" s="153"/>
      <c r="K48" s="152"/>
      <c r="L48" s="154"/>
      <c r="M48" s="152"/>
      <c r="N48" s="155"/>
      <c r="O48" s="152"/>
      <c r="P48" s="156"/>
      <c r="Q48" s="152"/>
      <c r="R48" s="157"/>
      <c r="S48" s="188"/>
      <c r="T48" s="40"/>
      <c r="U48" s="34"/>
      <c r="V48" s="34"/>
      <c r="W48" s="19"/>
      <c r="X48" s="58">
        <f t="shared" si="9"/>
        <v>0</v>
      </c>
      <c r="Y48" s="59">
        <f t="shared" si="8"/>
        <v>0</v>
      </c>
      <c r="AE48" s="2"/>
      <c r="AF48" s="2"/>
      <c r="AG48" s="2"/>
    </row>
    <row r="49" spans="1:33" s="41" customFormat="1" ht="16.2" x14ac:dyDescent="0.3">
      <c r="A49" s="248">
        <f t="shared" si="1"/>
        <v>8</v>
      </c>
      <c r="B49" s="220"/>
      <c r="C49" s="48">
        <f t="shared" si="2"/>
        <v>44608</v>
      </c>
      <c r="D49" s="27"/>
      <c r="E49" s="10"/>
      <c r="F49" s="175">
        <f t="shared" si="4"/>
        <v>0</v>
      </c>
      <c r="G49" s="168"/>
      <c r="H49" s="151"/>
      <c r="I49" s="170"/>
      <c r="J49" s="153"/>
      <c r="K49" s="152"/>
      <c r="L49" s="154"/>
      <c r="M49" s="152"/>
      <c r="N49" s="155"/>
      <c r="O49" s="152"/>
      <c r="P49" s="156"/>
      <c r="Q49" s="152"/>
      <c r="R49" s="157"/>
      <c r="S49" s="188"/>
      <c r="T49" s="40"/>
      <c r="U49" s="36"/>
      <c r="V49" s="36"/>
      <c r="W49" s="19"/>
      <c r="X49" s="58">
        <f t="shared" si="9"/>
        <v>0</v>
      </c>
      <c r="Y49" s="59">
        <f t="shared" si="8"/>
        <v>0</v>
      </c>
      <c r="AE49" s="2"/>
      <c r="AF49" s="2"/>
      <c r="AG49" s="2"/>
    </row>
    <row r="50" spans="1:33" s="41" customFormat="1" ht="16.2" x14ac:dyDescent="0.3">
      <c r="A50" s="248">
        <f t="shared" si="1"/>
        <v>8</v>
      </c>
      <c r="B50" s="220"/>
      <c r="C50" s="48">
        <f t="shared" si="2"/>
        <v>44609</v>
      </c>
      <c r="D50" s="27"/>
      <c r="E50" s="10"/>
      <c r="F50" s="175">
        <f t="shared" si="4"/>
        <v>0</v>
      </c>
      <c r="G50" s="168"/>
      <c r="H50" s="151"/>
      <c r="I50" s="170"/>
      <c r="J50" s="153"/>
      <c r="K50" s="152"/>
      <c r="L50" s="154"/>
      <c r="M50" s="152"/>
      <c r="N50" s="155"/>
      <c r="O50" s="152"/>
      <c r="P50" s="156"/>
      <c r="Q50" s="152"/>
      <c r="R50" s="157"/>
      <c r="S50" s="188"/>
      <c r="T50" s="40"/>
      <c r="U50" s="34"/>
      <c r="V50" s="34"/>
      <c r="W50" s="19"/>
      <c r="X50" s="58">
        <f t="shared" si="9"/>
        <v>0</v>
      </c>
      <c r="Y50" s="59">
        <f t="shared" si="8"/>
        <v>0</v>
      </c>
      <c r="AE50" s="2"/>
      <c r="AF50" s="2"/>
      <c r="AG50" s="2"/>
    </row>
    <row r="51" spans="1:33" s="41" customFormat="1" ht="16.2" x14ac:dyDescent="0.3">
      <c r="A51" s="248">
        <f t="shared" si="1"/>
        <v>8</v>
      </c>
      <c r="B51" s="220"/>
      <c r="C51" s="48">
        <f t="shared" si="2"/>
        <v>44610</v>
      </c>
      <c r="D51" s="27"/>
      <c r="E51" s="10"/>
      <c r="F51" s="175">
        <f t="shared" si="4"/>
        <v>0</v>
      </c>
      <c r="G51" s="168"/>
      <c r="H51" s="151"/>
      <c r="I51" s="170"/>
      <c r="J51" s="153"/>
      <c r="K51" s="152"/>
      <c r="L51" s="154"/>
      <c r="M51" s="152"/>
      <c r="N51" s="155"/>
      <c r="O51" s="152"/>
      <c r="P51" s="156"/>
      <c r="Q51" s="152"/>
      <c r="R51" s="157"/>
      <c r="S51" s="188"/>
      <c r="T51" s="40"/>
      <c r="U51" s="34"/>
      <c r="V51" s="34"/>
      <c r="W51" s="19"/>
      <c r="X51" s="58">
        <f t="shared" si="9"/>
        <v>0</v>
      </c>
      <c r="Y51" s="59">
        <f t="shared" si="8"/>
        <v>0</v>
      </c>
      <c r="AE51" s="2"/>
      <c r="AF51" s="2"/>
      <c r="AG51" s="2"/>
    </row>
    <row r="52" spans="1:33" s="41" customFormat="1" ht="16.2" x14ac:dyDescent="0.3">
      <c r="A52" s="248">
        <f t="shared" si="1"/>
        <v>8</v>
      </c>
      <c r="B52" s="220"/>
      <c r="C52" s="48">
        <f t="shared" si="2"/>
        <v>44611</v>
      </c>
      <c r="D52" s="27"/>
      <c r="E52" s="10"/>
      <c r="F52" s="175">
        <f t="shared" si="4"/>
        <v>0</v>
      </c>
      <c r="G52" s="168"/>
      <c r="H52" s="151"/>
      <c r="I52" s="170"/>
      <c r="J52" s="153"/>
      <c r="K52" s="152"/>
      <c r="L52" s="154"/>
      <c r="M52" s="152"/>
      <c r="N52" s="155"/>
      <c r="O52" s="152"/>
      <c r="P52" s="156"/>
      <c r="Q52" s="152"/>
      <c r="R52" s="157"/>
      <c r="S52" s="188"/>
      <c r="T52" s="40"/>
      <c r="U52" s="34"/>
      <c r="V52" s="34"/>
      <c r="W52" s="19"/>
      <c r="X52" s="58">
        <f t="shared" si="9"/>
        <v>0</v>
      </c>
      <c r="Y52" s="59">
        <f t="shared" si="8"/>
        <v>0</v>
      </c>
      <c r="AE52" s="2"/>
      <c r="AF52" s="2"/>
      <c r="AG52" s="2"/>
    </row>
    <row r="53" spans="1:33" s="41" customFormat="1" ht="16.2" x14ac:dyDescent="0.3">
      <c r="A53" s="248">
        <f t="shared" si="1"/>
        <v>8</v>
      </c>
      <c r="B53" s="220"/>
      <c r="C53" s="48">
        <f t="shared" si="2"/>
        <v>44612</v>
      </c>
      <c r="D53" s="27"/>
      <c r="E53" s="10"/>
      <c r="F53" s="175">
        <f t="shared" si="4"/>
        <v>0</v>
      </c>
      <c r="G53" s="168"/>
      <c r="H53" s="151"/>
      <c r="I53" s="170"/>
      <c r="J53" s="153"/>
      <c r="K53" s="152"/>
      <c r="L53" s="154"/>
      <c r="M53" s="152"/>
      <c r="N53" s="155"/>
      <c r="O53" s="152"/>
      <c r="P53" s="156"/>
      <c r="Q53" s="152"/>
      <c r="R53" s="157"/>
      <c r="S53" s="188"/>
      <c r="T53" s="40"/>
      <c r="U53" s="34"/>
      <c r="V53" s="34"/>
      <c r="W53" s="19"/>
      <c r="X53" s="58">
        <f t="shared" si="9"/>
        <v>0</v>
      </c>
      <c r="Y53" s="59">
        <f t="shared" si="8"/>
        <v>0</v>
      </c>
      <c r="AE53" s="2"/>
      <c r="AF53" s="2"/>
      <c r="AG53" s="2"/>
    </row>
    <row r="54" spans="1:33" s="41" customFormat="1" ht="16.2" x14ac:dyDescent="0.3">
      <c r="A54" s="248">
        <f t="shared" si="1"/>
        <v>8</v>
      </c>
      <c r="B54" s="220"/>
      <c r="C54" s="48">
        <f t="shared" si="2"/>
        <v>44613</v>
      </c>
      <c r="D54" s="27"/>
      <c r="E54" s="10"/>
      <c r="F54" s="175">
        <f t="shared" si="4"/>
        <v>0</v>
      </c>
      <c r="G54" s="168"/>
      <c r="H54" s="151"/>
      <c r="I54" s="170"/>
      <c r="J54" s="153"/>
      <c r="K54" s="152"/>
      <c r="L54" s="154"/>
      <c r="M54" s="152"/>
      <c r="N54" s="155"/>
      <c r="O54" s="152"/>
      <c r="P54" s="156"/>
      <c r="Q54" s="152"/>
      <c r="R54" s="157"/>
      <c r="S54" s="188"/>
      <c r="T54" s="40"/>
      <c r="U54" s="34"/>
      <c r="V54" s="34"/>
      <c r="W54" s="19"/>
      <c r="X54" s="58">
        <f t="shared" si="9"/>
        <v>0</v>
      </c>
      <c r="Y54" s="59">
        <f t="shared" si="8"/>
        <v>0</v>
      </c>
      <c r="AE54" s="2"/>
      <c r="AF54" s="2"/>
      <c r="AG54" s="2"/>
    </row>
    <row r="55" spans="1:33" s="41" customFormat="1" ht="16.2" x14ac:dyDescent="0.3">
      <c r="A55" s="248">
        <f t="shared" si="1"/>
        <v>9</v>
      </c>
      <c r="B55" s="220"/>
      <c r="C55" s="48">
        <f t="shared" si="2"/>
        <v>44614</v>
      </c>
      <c r="D55" s="27"/>
      <c r="E55" s="10"/>
      <c r="F55" s="175">
        <f t="shared" si="4"/>
        <v>0</v>
      </c>
      <c r="G55" s="168"/>
      <c r="H55" s="151"/>
      <c r="I55" s="170"/>
      <c r="J55" s="153"/>
      <c r="K55" s="152"/>
      <c r="L55" s="154"/>
      <c r="M55" s="152"/>
      <c r="N55" s="155"/>
      <c r="O55" s="152"/>
      <c r="P55" s="156"/>
      <c r="Q55" s="152"/>
      <c r="R55" s="157"/>
      <c r="S55" s="188"/>
      <c r="T55" s="40"/>
      <c r="U55" s="34"/>
      <c r="V55" s="34"/>
      <c r="W55" s="19"/>
      <c r="X55" s="58">
        <f t="shared" si="9"/>
        <v>0</v>
      </c>
      <c r="Y55" s="59">
        <f t="shared" si="8"/>
        <v>0</v>
      </c>
      <c r="AE55" s="2"/>
      <c r="AF55" s="2"/>
      <c r="AG55" s="2"/>
    </row>
    <row r="56" spans="1:33" s="41" customFormat="1" ht="16.2" x14ac:dyDescent="0.3">
      <c r="A56" s="248">
        <f t="shared" si="1"/>
        <v>9</v>
      </c>
      <c r="B56" s="220"/>
      <c r="C56" s="48">
        <f t="shared" si="2"/>
        <v>44615</v>
      </c>
      <c r="D56" s="27"/>
      <c r="E56" s="10"/>
      <c r="F56" s="175">
        <f t="shared" si="4"/>
        <v>0</v>
      </c>
      <c r="G56" s="168"/>
      <c r="H56" s="151"/>
      <c r="I56" s="170"/>
      <c r="J56" s="153"/>
      <c r="K56" s="152"/>
      <c r="L56" s="154"/>
      <c r="M56" s="152"/>
      <c r="N56" s="155"/>
      <c r="O56" s="152"/>
      <c r="P56" s="156"/>
      <c r="Q56" s="152"/>
      <c r="R56" s="157"/>
      <c r="S56" s="188"/>
      <c r="T56" s="40"/>
      <c r="U56" s="34"/>
      <c r="V56" s="34"/>
      <c r="W56" s="19"/>
      <c r="X56" s="58">
        <f t="shared" si="9"/>
        <v>0</v>
      </c>
      <c r="Y56" s="59">
        <f t="shared" si="8"/>
        <v>0</v>
      </c>
      <c r="AE56" s="2"/>
      <c r="AF56" s="2"/>
      <c r="AG56" s="2"/>
    </row>
    <row r="57" spans="1:33" s="41" customFormat="1" ht="16.2" x14ac:dyDescent="0.3">
      <c r="A57" s="248">
        <f t="shared" si="1"/>
        <v>9</v>
      </c>
      <c r="B57" s="220"/>
      <c r="C57" s="48">
        <f t="shared" si="2"/>
        <v>44616</v>
      </c>
      <c r="D57" s="27"/>
      <c r="E57" s="10"/>
      <c r="F57" s="175">
        <f t="shared" si="4"/>
        <v>0</v>
      </c>
      <c r="G57" s="168"/>
      <c r="H57" s="151"/>
      <c r="I57" s="170"/>
      <c r="J57" s="153"/>
      <c r="K57" s="152"/>
      <c r="L57" s="154"/>
      <c r="M57" s="152"/>
      <c r="N57" s="155"/>
      <c r="O57" s="152"/>
      <c r="P57" s="156"/>
      <c r="Q57" s="152"/>
      <c r="R57" s="157"/>
      <c r="S57" s="188"/>
      <c r="T57" s="40"/>
      <c r="U57" s="34"/>
      <c r="V57" s="34"/>
      <c r="W57" s="19"/>
      <c r="X57" s="58">
        <f t="shared" si="9"/>
        <v>0</v>
      </c>
      <c r="Y57" s="59">
        <f t="shared" si="8"/>
        <v>0</v>
      </c>
      <c r="AE57" s="2"/>
      <c r="AF57" s="2"/>
      <c r="AG57" s="2"/>
    </row>
    <row r="58" spans="1:33" s="41" customFormat="1" ht="16.2" x14ac:dyDescent="0.3">
      <c r="A58" s="248">
        <f t="shared" si="1"/>
        <v>9</v>
      </c>
      <c r="B58" s="220"/>
      <c r="C58" s="48">
        <f t="shared" si="2"/>
        <v>44617</v>
      </c>
      <c r="D58" s="27"/>
      <c r="E58" s="10"/>
      <c r="F58" s="175">
        <f t="shared" si="4"/>
        <v>0</v>
      </c>
      <c r="G58" s="168"/>
      <c r="H58" s="151"/>
      <c r="I58" s="170"/>
      <c r="J58" s="153"/>
      <c r="K58" s="152"/>
      <c r="L58" s="154"/>
      <c r="M58" s="152"/>
      <c r="N58" s="155"/>
      <c r="O58" s="152"/>
      <c r="P58" s="156"/>
      <c r="Q58" s="152"/>
      <c r="R58" s="157"/>
      <c r="S58" s="188"/>
      <c r="T58" s="40"/>
      <c r="U58" s="34"/>
      <c r="V58" s="34"/>
      <c r="W58" s="19"/>
      <c r="X58" s="58">
        <f t="shared" si="9"/>
        <v>0</v>
      </c>
      <c r="Y58" s="59">
        <f t="shared" si="8"/>
        <v>0</v>
      </c>
      <c r="AE58" s="2"/>
      <c r="AF58" s="2"/>
      <c r="AG58" s="2"/>
    </row>
    <row r="59" spans="1:33" s="41" customFormat="1" ht="17.399999999999999" customHeight="1" x14ac:dyDescent="0.3">
      <c r="A59" s="248">
        <f t="shared" si="1"/>
        <v>9</v>
      </c>
      <c r="B59" s="222"/>
      <c r="C59" s="48">
        <f t="shared" si="2"/>
        <v>44618</v>
      </c>
      <c r="D59" s="27"/>
      <c r="E59" s="10"/>
      <c r="F59" s="175">
        <f t="shared" si="4"/>
        <v>0</v>
      </c>
      <c r="G59" s="168"/>
      <c r="H59" s="151"/>
      <c r="I59" s="170"/>
      <c r="J59" s="153"/>
      <c r="K59" s="152"/>
      <c r="L59" s="154"/>
      <c r="M59" s="152"/>
      <c r="N59" s="155"/>
      <c r="O59" s="152"/>
      <c r="P59" s="156"/>
      <c r="Q59" s="152"/>
      <c r="R59" s="157"/>
      <c r="S59" s="188"/>
      <c r="T59" s="40"/>
      <c r="U59" s="34"/>
      <c r="V59" s="34"/>
      <c r="W59" s="19"/>
      <c r="X59" s="58">
        <f t="shared" si="9"/>
        <v>0</v>
      </c>
      <c r="Y59" s="59">
        <f t="shared" si="8"/>
        <v>0</v>
      </c>
      <c r="AE59" s="2"/>
      <c r="AF59" s="2"/>
      <c r="AG59" s="2"/>
    </row>
    <row r="60" spans="1:33" s="41" customFormat="1" ht="16.2" x14ac:dyDescent="0.3">
      <c r="A60" s="248">
        <f t="shared" si="1"/>
        <v>9</v>
      </c>
      <c r="B60" s="221"/>
      <c r="C60" s="48">
        <f t="shared" si="2"/>
        <v>44619</v>
      </c>
      <c r="D60" s="27"/>
      <c r="E60" s="10"/>
      <c r="F60" s="175">
        <f t="shared" si="4"/>
        <v>0</v>
      </c>
      <c r="G60" s="168"/>
      <c r="H60" s="151"/>
      <c r="I60" s="187">
        <f>SUM(H36:H60)*24</f>
        <v>0</v>
      </c>
      <c r="J60" s="153"/>
      <c r="K60" s="185">
        <f>SUM(J36:J60)*24</f>
        <v>0</v>
      </c>
      <c r="L60" s="154"/>
      <c r="M60" s="152"/>
      <c r="N60" s="155"/>
      <c r="O60" s="152"/>
      <c r="P60" s="156"/>
      <c r="Q60" s="152"/>
      <c r="R60" s="157"/>
      <c r="S60" s="188"/>
      <c r="T60" s="40"/>
      <c r="U60" s="34"/>
      <c r="V60" s="34"/>
      <c r="W60" s="19"/>
      <c r="X60" s="58">
        <f t="shared" si="9"/>
        <v>0</v>
      </c>
      <c r="Y60" s="59">
        <f t="shared" si="8"/>
        <v>0</v>
      </c>
      <c r="AE60" s="2"/>
      <c r="AF60" s="2"/>
      <c r="AG60" s="2"/>
    </row>
    <row r="61" spans="1:33" s="41" customFormat="1" ht="16.2" x14ac:dyDescent="0.3">
      <c r="A61" s="38">
        <f t="shared" si="1"/>
        <v>9</v>
      </c>
      <c r="B61" s="219" t="s">
        <v>7</v>
      </c>
      <c r="C61" s="48">
        <f t="shared" si="2"/>
        <v>44620</v>
      </c>
      <c r="D61" s="27"/>
      <c r="E61" s="10"/>
      <c r="F61" s="175">
        <f t="shared" si="4"/>
        <v>0</v>
      </c>
      <c r="G61" s="168"/>
      <c r="H61" s="151"/>
      <c r="I61" s="170"/>
      <c r="J61" s="153"/>
      <c r="K61" s="152"/>
      <c r="L61" s="154"/>
      <c r="M61" s="152"/>
      <c r="N61" s="155"/>
      <c r="O61" s="152"/>
      <c r="P61" s="156"/>
      <c r="Q61" s="152"/>
      <c r="R61" s="157"/>
      <c r="S61" s="188"/>
      <c r="T61" s="40"/>
      <c r="U61" s="34"/>
      <c r="V61" s="34"/>
      <c r="W61" s="19"/>
      <c r="X61" s="58">
        <f t="shared" si="9"/>
        <v>0</v>
      </c>
      <c r="Y61" s="59">
        <f t="shared" si="8"/>
        <v>0</v>
      </c>
      <c r="AE61" s="2"/>
      <c r="AF61" s="2"/>
      <c r="AG61" s="2"/>
    </row>
    <row r="62" spans="1:33" s="41" customFormat="1" ht="16.2" x14ac:dyDescent="0.3">
      <c r="A62" s="38">
        <f t="shared" si="1"/>
        <v>10</v>
      </c>
      <c r="B62" s="220"/>
      <c r="C62" s="48">
        <f t="shared" si="2"/>
        <v>44621</v>
      </c>
      <c r="D62" s="53"/>
      <c r="E62" s="10"/>
      <c r="F62" s="175">
        <f t="shared" si="4"/>
        <v>0</v>
      </c>
      <c r="G62" s="168"/>
      <c r="H62" s="151"/>
      <c r="I62" s="170"/>
      <c r="J62" s="153"/>
      <c r="K62" s="152"/>
      <c r="L62" s="154"/>
      <c r="M62" s="152"/>
      <c r="N62" s="155"/>
      <c r="O62" s="152"/>
      <c r="P62" s="156"/>
      <c r="Q62" s="152"/>
      <c r="R62" s="157"/>
      <c r="S62" s="188"/>
      <c r="T62" s="40"/>
      <c r="U62" s="34"/>
      <c r="V62" s="34"/>
      <c r="W62" s="19"/>
      <c r="X62" s="58">
        <f t="shared" si="9"/>
        <v>0</v>
      </c>
      <c r="Y62" s="59">
        <f t="shared" si="8"/>
        <v>0</v>
      </c>
      <c r="AE62" s="2"/>
      <c r="AF62" s="2"/>
      <c r="AG62" s="2"/>
    </row>
    <row r="63" spans="1:33" s="41" customFormat="1" ht="16.2" x14ac:dyDescent="0.3">
      <c r="A63" s="38">
        <f t="shared" si="1"/>
        <v>10</v>
      </c>
      <c r="B63" s="220"/>
      <c r="C63" s="48">
        <f t="shared" si="2"/>
        <v>44622</v>
      </c>
      <c r="D63" s="27"/>
      <c r="E63" s="10"/>
      <c r="F63" s="175">
        <f t="shared" si="4"/>
        <v>0</v>
      </c>
      <c r="G63" s="168"/>
      <c r="H63" s="151"/>
      <c r="I63" s="170"/>
      <c r="J63" s="153"/>
      <c r="K63" s="152"/>
      <c r="L63" s="154"/>
      <c r="M63" s="152"/>
      <c r="N63" s="155"/>
      <c r="O63" s="152"/>
      <c r="P63" s="156"/>
      <c r="Q63" s="152"/>
      <c r="R63" s="157"/>
      <c r="S63" s="188"/>
      <c r="T63" s="40"/>
      <c r="U63" s="34"/>
      <c r="V63" s="34"/>
      <c r="W63" s="19"/>
      <c r="X63" s="58">
        <f t="shared" si="9"/>
        <v>0</v>
      </c>
      <c r="Y63" s="59">
        <f t="shared" si="8"/>
        <v>0</v>
      </c>
      <c r="AE63" s="2"/>
      <c r="AF63" s="2"/>
      <c r="AG63" s="2"/>
    </row>
    <row r="64" spans="1:33" s="41" customFormat="1" ht="16.2" x14ac:dyDescent="0.3">
      <c r="A64" s="38">
        <f t="shared" si="1"/>
        <v>10</v>
      </c>
      <c r="B64" s="220"/>
      <c r="C64" s="48">
        <f t="shared" si="2"/>
        <v>44623</v>
      </c>
      <c r="D64" s="27"/>
      <c r="E64" s="10"/>
      <c r="F64" s="175">
        <f t="shared" si="4"/>
        <v>0</v>
      </c>
      <c r="G64" s="168"/>
      <c r="H64" s="151"/>
      <c r="I64" s="170"/>
      <c r="J64" s="153"/>
      <c r="K64" s="152"/>
      <c r="L64" s="154"/>
      <c r="M64" s="152"/>
      <c r="N64" s="155"/>
      <c r="O64" s="152"/>
      <c r="P64" s="156"/>
      <c r="Q64" s="152"/>
      <c r="R64" s="157"/>
      <c r="S64" s="188"/>
      <c r="T64" s="40"/>
      <c r="U64" s="34"/>
      <c r="V64" s="34"/>
      <c r="W64" s="19"/>
      <c r="X64" s="58">
        <f t="shared" si="9"/>
        <v>0</v>
      </c>
      <c r="Y64" s="59">
        <f t="shared" si="8"/>
        <v>0</v>
      </c>
      <c r="AE64" s="2"/>
      <c r="AF64" s="2"/>
      <c r="AG64" s="2"/>
    </row>
    <row r="65" spans="1:33" s="41" customFormat="1" ht="16.2" x14ac:dyDescent="0.3">
      <c r="A65" s="38">
        <f t="shared" si="1"/>
        <v>10</v>
      </c>
      <c r="B65" s="220"/>
      <c r="C65" s="48">
        <f t="shared" si="2"/>
        <v>44624</v>
      </c>
      <c r="D65" s="27"/>
      <c r="E65" s="10"/>
      <c r="F65" s="175">
        <f t="shared" si="4"/>
        <v>0</v>
      </c>
      <c r="G65" s="168"/>
      <c r="H65" s="151"/>
      <c r="I65" s="170"/>
      <c r="J65" s="153"/>
      <c r="K65" s="152"/>
      <c r="L65" s="154"/>
      <c r="M65" s="152"/>
      <c r="N65" s="155"/>
      <c r="O65" s="152"/>
      <c r="P65" s="156"/>
      <c r="Q65" s="152"/>
      <c r="R65" s="157"/>
      <c r="S65" s="188"/>
      <c r="T65" s="40"/>
      <c r="U65" s="34"/>
      <c r="V65" s="34"/>
      <c r="W65" s="19"/>
      <c r="X65" s="58">
        <f t="shared" si="9"/>
        <v>0</v>
      </c>
      <c r="Y65" s="59">
        <f t="shared" si="8"/>
        <v>0</v>
      </c>
      <c r="AE65" s="2"/>
      <c r="AF65" s="2"/>
      <c r="AG65" s="2"/>
    </row>
    <row r="66" spans="1:33" s="41" customFormat="1" ht="16.2" x14ac:dyDescent="0.3">
      <c r="A66" s="38">
        <f t="shared" ref="A66:A129" si="10">_xlfn.ISOWEEKNUM(C66)</f>
        <v>10</v>
      </c>
      <c r="B66" s="220"/>
      <c r="C66" s="48">
        <f t="shared" si="2"/>
        <v>44625</v>
      </c>
      <c r="D66" s="27"/>
      <c r="E66" s="10"/>
      <c r="F66" s="175">
        <f t="shared" si="4"/>
        <v>0</v>
      </c>
      <c r="G66" s="168"/>
      <c r="H66" s="151"/>
      <c r="I66" s="170"/>
      <c r="J66" s="153"/>
      <c r="K66" s="152"/>
      <c r="L66" s="154"/>
      <c r="M66" s="152"/>
      <c r="N66" s="155"/>
      <c r="O66" s="152"/>
      <c r="P66" s="156"/>
      <c r="Q66" s="152"/>
      <c r="R66" s="157"/>
      <c r="S66" s="188"/>
      <c r="T66" s="40"/>
      <c r="U66" s="34"/>
      <c r="V66" s="34"/>
      <c r="W66" s="19"/>
      <c r="X66" s="58">
        <f t="shared" si="9"/>
        <v>0</v>
      </c>
      <c r="Y66" s="59">
        <f t="shared" si="8"/>
        <v>0</v>
      </c>
      <c r="AE66" s="2"/>
      <c r="AF66" s="2"/>
      <c r="AG66" s="2"/>
    </row>
    <row r="67" spans="1:33" s="41" customFormat="1" ht="16.2" x14ac:dyDescent="0.3">
      <c r="A67" s="38">
        <f t="shared" si="10"/>
        <v>10</v>
      </c>
      <c r="B67" s="220"/>
      <c r="C67" s="48">
        <f t="shared" si="2"/>
        <v>44626</v>
      </c>
      <c r="D67" s="27"/>
      <c r="E67" s="10"/>
      <c r="F67" s="175">
        <f t="shared" si="4"/>
        <v>0</v>
      </c>
      <c r="G67" s="168"/>
      <c r="H67" s="151"/>
      <c r="I67" s="170"/>
      <c r="J67" s="153"/>
      <c r="K67" s="152"/>
      <c r="L67" s="154"/>
      <c r="M67" s="152"/>
      <c r="N67" s="155"/>
      <c r="O67" s="152"/>
      <c r="P67" s="156"/>
      <c r="Q67" s="152"/>
      <c r="R67" s="157"/>
      <c r="S67" s="188"/>
      <c r="T67" s="40"/>
      <c r="U67" s="34"/>
      <c r="V67" s="34"/>
      <c r="W67" s="19"/>
      <c r="X67" s="58">
        <f t="shared" si="9"/>
        <v>0</v>
      </c>
      <c r="Y67" s="59">
        <f t="shared" si="8"/>
        <v>0</v>
      </c>
      <c r="AE67" s="2"/>
      <c r="AF67" s="2"/>
      <c r="AG67" s="2"/>
    </row>
    <row r="68" spans="1:33" s="41" customFormat="1" ht="16.2" x14ac:dyDescent="0.3">
      <c r="A68" s="38">
        <f t="shared" si="10"/>
        <v>10</v>
      </c>
      <c r="B68" s="220"/>
      <c r="C68" s="48">
        <f t="shared" ref="C68:C131" si="11">C67+1</f>
        <v>44627</v>
      </c>
      <c r="D68" s="27"/>
      <c r="E68" s="10"/>
      <c r="F68" s="175">
        <f t="shared" si="4"/>
        <v>0</v>
      </c>
      <c r="G68" s="168"/>
      <c r="H68" s="151"/>
      <c r="I68" s="170"/>
      <c r="J68" s="153"/>
      <c r="K68" s="152"/>
      <c r="L68" s="154"/>
      <c r="M68" s="152"/>
      <c r="N68" s="155"/>
      <c r="O68" s="152"/>
      <c r="P68" s="156"/>
      <c r="Q68" s="152"/>
      <c r="R68" s="157"/>
      <c r="S68" s="188"/>
      <c r="T68" s="40"/>
      <c r="U68" s="34"/>
      <c r="V68" s="34"/>
      <c r="W68" s="19"/>
      <c r="X68" s="58">
        <f t="shared" si="9"/>
        <v>0</v>
      </c>
      <c r="Y68" s="59">
        <f t="shared" si="8"/>
        <v>0</v>
      </c>
      <c r="AE68" s="2"/>
      <c r="AF68" s="2"/>
      <c r="AG68" s="2"/>
    </row>
    <row r="69" spans="1:33" s="41" customFormat="1" ht="16.2" x14ac:dyDescent="0.3">
      <c r="A69" s="38">
        <f t="shared" si="10"/>
        <v>11</v>
      </c>
      <c r="B69" s="220"/>
      <c r="C69" s="48">
        <f t="shared" si="11"/>
        <v>44628</v>
      </c>
      <c r="D69" s="27"/>
      <c r="E69" s="10"/>
      <c r="F69" s="175">
        <f t="shared" si="4"/>
        <v>0</v>
      </c>
      <c r="G69" s="168"/>
      <c r="H69" s="151"/>
      <c r="I69" s="170"/>
      <c r="J69" s="153"/>
      <c r="K69" s="152"/>
      <c r="L69" s="154"/>
      <c r="M69" s="152"/>
      <c r="N69" s="155"/>
      <c r="O69" s="152"/>
      <c r="P69" s="156"/>
      <c r="Q69" s="152"/>
      <c r="R69" s="157"/>
      <c r="S69" s="188"/>
      <c r="T69" s="40"/>
      <c r="U69" s="34"/>
      <c r="V69" s="34"/>
      <c r="W69" s="19"/>
      <c r="X69" s="58">
        <f t="shared" si="9"/>
        <v>0</v>
      </c>
      <c r="Y69" s="59">
        <f t="shared" si="8"/>
        <v>0</v>
      </c>
      <c r="AE69" s="2"/>
      <c r="AF69" s="2"/>
      <c r="AG69" s="2"/>
    </row>
    <row r="70" spans="1:33" s="41" customFormat="1" ht="16.2" x14ac:dyDescent="0.3">
      <c r="A70" s="38">
        <f t="shared" si="10"/>
        <v>11</v>
      </c>
      <c r="B70" s="220"/>
      <c r="C70" s="48">
        <f t="shared" si="11"/>
        <v>44629</v>
      </c>
      <c r="D70" s="27"/>
      <c r="E70" s="10"/>
      <c r="F70" s="175">
        <f t="shared" si="4"/>
        <v>0</v>
      </c>
      <c r="G70" s="168"/>
      <c r="H70" s="151"/>
      <c r="I70" s="170"/>
      <c r="J70" s="153"/>
      <c r="K70" s="152"/>
      <c r="L70" s="154"/>
      <c r="M70" s="152"/>
      <c r="N70" s="155"/>
      <c r="O70" s="152"/>
      <c r="P70" s="156"/>
      <c r="Q70" s="152"/>
      <c r="R70" s="157"/>
      <c r="S70" s="188"/>
      <c r="T70" s="40"/>
      <c r="U70" s="34"/>
      <c r="V70" s="34"/>
      <c r="W70" s="19"/>
      <c r="X70" s="58">
        <f t="shared" si="9"/>
        <v>0</v>
      </c>
      <c r="Y70" s="59">
        <f t="shared" si="8"/>
        <v>0</v>
      </c>
      <c r="AE70" s="2"/>
      <c r="AF70" s="2"/>
      <c r="AG70" s="2"/>
    </row>
    <row r="71" spans="1:33" s="41" customFormat="1" ht="16.2" x14ac:dyDescent="0.3">
      <c r="A71" s="38">
        <f t="shared" si="10"/>
        <v>11</v>
      </c>
      <c r="B71" s="220"/>
      <c r="C71" s="48">
        <f t="shared" si="11"/>
        <v>44630</v>
      </c>
      <c r="D71" s="27"/>
      <c r="E71" s="10"/>
      <c r="F71" s="175">
        <f t="shared" si="4"/>
        <v>0</v>
      </c>
      <c r="G71" s="168"/>
      <c r="H71" s="151"/>
      <c r="I71" s="170"/>
      <c r="J71" s="153"/>
      <c r="K71" s="152"/>
      <c r="L71" s="154"/>
      <c r="M71" s="152"/>
      <c r="N71" s="155"/>
      <c r="O71" s="152"/>
      <c r="P71" s="156"/>
      <c r="Q71" s="152"/>
      <c r="R71" s="157"/>
      <c r="S71" s="188"/>
      <c r="T71" s="40"/>
      <c r="U71" s="34"/>
      <c r="V71" s="34"/>
      <c r="W71" s="19"/>
      <c r="X71" s="58">
        <f t="shared" si="9"/>
        <v>0</v>
      </c>
      <c r="Y71" s="59">
        <f t="shared" si="8"/>
        <v>0</v>
      </c>
      <c r="AE71" s="2"/>
      <c r="AF71" s="2"/>
      <c r="AG71" s="2"/>
    </row>
    <row r="72" spans="1:33" s="41" customFormat="1" ht="16.2" x14ac:dyDescent="0.3">
      <c r="A72" s="38">
        <f t="shared" si="10"/>
        <v>11</v>
      </c>
      <c r="B72" s="220"/>
      <c r="C72" s="48">
        <f t="shared" si="11"/>
        <v>44631</v>
      </c>
      <c r="D72" s="27"/>
      <c r="E72" s="10"/>
      <c r="F72" s="175">
        <f t="shared" si="4"/>
        <v>0</v>
      </c>
      <c r="G72" s="168"/>
      <c r="H72" s="151"/>
      <c r="I72" s="170"/>
      <c r="J72" s="153"/>
      <c r="K72" s="152"/>
      <c r="L72" s="154"/>
      <c r="M72" s="152"/>
      <c r="N72" s="155"/>
      <c r="O72" s="152"/>
      <c r="P72" s="156"/>
      <c r="Q72" s="152"/>
      <c r="R72" s="157"/>
      <c r="S72" s="188"/>
      <c r="T72" s="40"/>
      <c r="U72" s="34"/>
      <c r="V72" s="34"/>
      <c r="W72" s="19"/>
      <c r="X72" s="58">
        <f t="shared" si="9"/>
        <v>0</v>
      </c>
      <c r="Y72" s="59">
        <f t="shared" si="8"/>
        <v>0</v>
      </c>
      <c r="AE72" s="2"/>
      <c r="AF72" s="2"/>
      <c r="AG72" s="2"/>
    </row>
    <row r="73" spans="1:33" s="41" customFormat="1" ht="16.2" x14ac:dyDescent="0.3">
      <c r="A73" s="38">
        <f t="shared" si="10"/>
        <v>11</v>
      </c>
      <c r="B73" s="220"/>
      <c r="C73" s="48">
        <f t="shared" si="11"/>
        <v>44632</v>
      </c>
      <c r="D73" s="27"/>
      <c r="E73" s="10"/>
      <c r="F73" s="175">
        <f t="shared" ref="F73:F136" si="12" xml:space="preserve"> SUM(IF(WEEKDAY(C73,2)=7,E67:E73,0))</f>
        <v>0</v>
      </c>
      <c r="G73" s="168"/>
      <c r="H73" s="151"/>
      <c r="I73" s="170"/>
      <c r="J73" s="153"/>
      <c r="K73" s="152"/>
      <c r="L73" s="154"/>
      <c r="M73" s="152"/>
      <c r="N73" s="155"/>
      <c r="O73" s="152"/>
      <c r="P73" s="156"/>
      <c r="Q73" s="152"/>
      <c r="R73" s="157"/>
      <c r="S73" s="188"/>
      <c r="T73" s="40"/>
      <c r="U73" s="34"/>
      <c r="V73" s="34"/>
      <c r="W73" s="19"/>
      <c r="X73" s="58">
        <f t="shared" si="9"/>
        <v>0</v>
      </c>
      <c r="Y73" s="59">
        <f t="shared" si="8"/>
        <v>0</v>
      </c>
      <c r="AE73" s="2"/>
      <c r="AF73" s="2"/>
      <c r="AG73" s="2"/>
    </row>
    <row r="74" spans="1:33" s="41" customFormat="1" ht="16.2" x14ac:dyDescent="0.3">
      <c r="A74" s="38">
        <f t="shared" si="10"/>
        <v>11</v>
      </c>
      <c r="B74" s="220"/>
      <c r="C74" s="48">
        <f t="shared" si="11"/>
        <v>44633</v>
      </c>
      <c r="D74" s="27"/>
      <c r="E74" s="10"/>
      <c r="F74" s="175">
        <f t="shared" si="12"/>
        <v>0</v>
      </c>
      <c r="G74" s="168"/>
      <c r="H74" s="151"/>
      <c r="I74" s="170"/>
      <c r="J74" s="153"/>
      <c r="K74" s="152"/>
      <c r="L74" s="154"/>
      <c r="M74" s="152"/>
      <c r="N74" s="155"/>
      <c r="O74" s="152"/>
      <c r="P74" s="156"/>
      <c r="Q74" s="152"/>
      <c r="R74" s="157"/>
      <c r="S74" s="188"/>
      <c r="T74" s="40"/>
      <c r="U74" s="34"/>
      <c r="V74" s="34"/>
      <c r="W74" s="19"/>
      <c r="X74" s="58">
        <f t="shared" si="9"/>
        <v>0</v>
      </c>
      <c r="Y74" s="59">
        <f t="shared" si="8"/>
        <v>0</v>
      </c>
      <c r="AE74" s="2"/>
      <c r="AF74" s="2"/>
      <c r="AG74" s="2"/>
    </row>
    <row r="75" spans="1:33" s="41" customFormat="1" ht="16.2" x14ac:dyDescent="0.3">
      <c r="A75" s="38">
        <f t="shared" si="10"/>
        <v>11</v>
      </c>
      <c r="B75" s="220"/>
      <c r="C75" s="48">
        <f t="shared" si="11"/>
        <v>44634</v>
      </c>
      <c r="D75" s="27"/>
      <c r="E75" s="10"/>
      <c r="F75" s="175">
        <f t="shared" si="12"/>
        <v>0</v>
      </c>
      <c r="G75" s="168"/>
      <c r="H75" s="151"/>
      <c r="I75" s="170"/>
      <c r="J75" s="153"/>
      <c r="K75" s="152"/>
      <c r="L75" s="154"/>
      <c r="M75" s="152"/>
      <c r="N75" s="155"/>
      <c r="O75" s="152"/>
      <c r="P75" s="156"/>
      <c r="Q75" s="152"/>
      <c r="R75" s="157"/>
      <c r="S75" s="188"/>
      <c r="T75" s="40"/>
      <c r="U75" s="34"/>
      <c r="V75" s="34"/>
      <c r="W75" s="19"/>
      <c r="X75" s="58">
        <f t="shared" si="9"/>
        <v>0</v>
      </c>
      <c r="Y75" s="59">
        <f t="shared" si="8"/>
        <v>0</v>
      </c>
      <c r="AE75" s="2"/>
      <c r="AF75" s="2"/>
      <c r="AG75" s="2"/>
    </row>
    <row r="76" spans="1:33" s="41" customFormat="1" ht="16.2" x14ac:dyDescent="0.3">
      <c r="A76" s="38">
        <f t="shared" si="10"/>
        <v>12</v>
      </c>
      <c r="B76" s="220"/>
      <c r="C76" s="48">
        <f t="shared" si="11"/>
        <v>44635</v>
      </c>
      <c r="D76" s="27"/>
      <c r="E76" s="10"/>
      <c r="F76" s="175">
        <f t="shared" si="12"/>
        <v>0</v>
      </c>
      <c r="G76" s="168"/>
      <c r="H76" s="151"/>
      <c r="I76" s="170"/>
      <c r="J76" s="153"/>
      <c r="K76" s="152"/>
      <c r="L76" s="154"/>
      <c r="M76" s="152"/>
      <c r="N76" s="155"/>
      <c r="O76" s="152"/>
      <c r="P76" s="156"/>
      <c r="Q76" s="152"/>
      <c r="R76" s="157"/>
      <c r="S76" s="188"/>
      <c r="T76" s="40"/>
      <c r="U76" s="34"/>
      <c r="V76" s="34"/>
      <c r="W76" s="19"/>
      <c r="X76" s="58">
        <f t="shared" si="9"/>
        <v>0</v>
      </c>
      <c r="Y76" s="59">
        <f t="shared" si="8"/>
        <v>0</v>
      </c>
      <c r="AE76" s="2"/>
      <c r="AF76" s="2"/>
      <c r="AG76" s="2"/>
    </row>
    <row r="77" spans="1:33" s="41" customFormat="1" ht="16.2" x14ac:dyDescent="0.3">
      <c r="A77" s="38">
        <f t="shared" si="10"/>
        <v>12</v>
      </c>
      <c r="B77" s="220"/>
      <c r="C77" s="48">
        <f t="shared" si="11"/>
        <v>44636</v>
      </c>
      <c r="D77" s="27"/>
      <c r="E77" s="10"/>
      <c r="F77" s="175">
        <f t="shared" si="12"/>
        <v>0</v>
      </c>
      <c r="G77" s="168"/>
      <c r="H77" s="151"/>
      <c r="I77" s="170"/>
      <c r="J77" s="153"/>
      <c r="K77" s="152"/>
      <c r="L77" s="154"/>
      <c r="M77" s="152"/>
      <c r="N77" s="155"/>
      <c r="O77" s="152"/>
      <c r="P77" s="156"/>
      <c r="Q77" s="152"/>
      <c r="R77" s="157"/>
      <c r="S77" s="188"/>
      <c r="T77" s="40"/>
      <c r="U77" s="34"/>
      <c r="V77" s="34"/>
      <c r="W77" s="19"/>
      <c r="X77" s="58">
        <f t="shared" si="9"/>
        <v>0</v>
      </c>
      <c r="Y77" s="59">
        <f t="shared" si="8"/>
        <v>0</v>
      </c>
      <c r="AE77" s="2"/>
      <c r="AF77" s="2"/>
      <c r="AG77" s="2"/>
    </row>
    <row r="78" spans="1:33" s="41" customFormat="1" ht="16.2" x14ac:dyDescent="0.3">
      <c r="A78" s="38">
        <f t="shared" si="10"/>
        <v>12</v>
      </c>
      <c r="B78" s="220"/>
      <c r="C78" s="48">
        <f t="shared" si="11"/>
        <v>44637</v>
      </c>
      <c r="D78" s="27"/>
      <c r="E78" s="10"/>
      <c r="F78" s="175">
        <f t="shared" si="12"/>
        <v>0</v>
      </c>
      <c r="G78" s="168"/>
      <c r="H78" s="151"/>
      <c r="I78" s="170"/>
      <c r="J78" s="153"/>
      <c r="K78" s="152"/>
      <c r="L78" s="154"/>
      <c r="M78" s="152"/>
      <c r="N78" s="155"/>
      <c r="O78" s="152"/>
      <c r="P78" s="156"/>
      <c r="Q78" s="152"/>
      <c r="R78" s="157"/>
      <c r="S78" s="188"/>
      <c r="T78" s="40"/>
      <c r="U78" s="34"/>
      <c r="V78" s="34"/>
      <c r="W78" s="19"/>
      <c r="X78" s="58">
        <f t="shared" si="9"/>
        <v>0</v>
      </c>
      <c r="Y78" s="59">
        <f t="shared" si="8"/>
        <v>0</v>
      </c>
      <c r="AE78" s="2"/>
      <c r="AF78" s="2"/>
      <c r="AG78" s="2"/>
    </row>
    <row r="79" spans="1:33" s="41" customFormat="1" ht="16.2" x14ac:dyDescent="0.3">
      <c r="A79" s="38">
        <f t="shared" si="10"/>
        <v>12</v>
      </c>
      <c r="B79" s="220"/>
      <c r="C79" s="48">
        <f t="shared" si="11"/>
        <v>44638</v>
      </c>
      <c r="D79" s="27"/>
      <c r="E79" s="10"/>
      <c r="F79" s="175">
        <f t="shared" si="12"/>
        <v>0</v>
      </c>
      <c r="G79" s="168"/>
      <c r="H79" s="151"/>
      <c r="I79" s="170"/>
      <c r="J79" s="153"/>
      <c r="K79" s="152"/>
      <c r="L79" s="154"/>
      <c r="M79" s="152"/>
      <c r="N79" s="155"/>
      <c r="O79" s="152"/>
      <c r="P79" s="156"/>
      <c r="Q79" s="152"/>
      <c r="R79" s="157"/>
      <c r="S79" s="188"/>
      <c r="T79" s="40"/>
      <c r="U79" s="34"/>
      <c r="V79" s="34"/>
      <c r="W79" s="19"/>
      <c r="X79" s="58">
        <f t="shared" si="9"/>
        <v>0</v>
      </c>
      <c r="Y79" s="59">
        <f t="shared" si="8"/>
        <v>0</v>
      </c>
      <c r="AE79" s="2"/>
      <c r="AF79" s="2"/>
      <c r="AG79" s="2"/>
    </row>
    <row r="80" spans="1:33" s="41" customFormat="1" ht="16.2" x14ac:dyDescent="0.3">
      <c r="A80" s="38">
        <f t="shared" si="10"/>
        <v>12</v>
      </c>
      <c r="B80" s="220"/>
      <c r="C80" s="48">
        <f t="shared" si="11"/>
        <v>44639</v>
      </c>
      <c r="D80" s="27"/>
      <c r="E80" s="10"/>
      <c r="F80" s="175">
        <f t="shared" si="12"/>
        <v>0</v>
      </c>
      <c r="G80" s="168"/>
      <c r="H80" s="151"/>
      <c r="I80" s="170"/>
      <c r="J80" s="153"/>
      <c r="K80" s="152"/>
      <c r="L80" s="154"/>
      <c r="M80" s="152"/>
      <c r="N80" s="155"/>
      <c r="O80" s="152"/>
      <c r="P80" s="156"/>
      <c r="Q80" s="152"/>
      <c r="R80" s="157"/>
      <c r="S80" s="188"/>
      <c r="T80" s="40"/>
      <c r="U80" s="34"/>
      <c r="V80" s="34"/>
      <c r="W80" s="19"/>
      <c r="X80" s="58">
        <f t="shared" si="9"/>
        <v>0</v>
      </c>
      <c r="Y80" s="59">
        <f t="shared" si="8"/>
        <v>0</v>
      </c>
      <c r="AE80" s="2"/>
      <c r="AF80" s="2"/>
      <c r="AG80" s="2"/>
    </row>
    <row r="81" spans="1:33" s="41" customFormat="1" ht="16.2" x14ac:dyDescent="0.3">
      <c r="A81" s="38">
        <f t="shared" si="10"/>
        <v>12</v>
      </c>
      <c r="B81" s="220"/>
      <c r="C81" s="48">
        <f t="shared" si="11"/>
        <v>44640</v>
      </c>
      <c r="D81" s="27"/>
      <c r="E81" s="10"/>
      <c r="F81" s="175">
        <f t="shared" si="12"/>
        <v>0</v>
      </c>
      <c r="G81" s="168"/>
      <c r="H81" s="151"/>
      <c r="I81" s="170"/>
      <c r="J81" s="153"/>
      <c r="K81" s="152"/>
      <c r="L81" s="154"/>
      <c r="M81" s="152"/>
      <c r="N81" s="155"/>
      <c r="O81" s="152"/>
      <c r="P81" s="156"/>
      <c r="Q81" s="152"/>
      <c r="R81" s="157"/>
      <c r="S81" s="188"/>
      <c r="T81" s="40"/>
      <c r="U81" s="34"/>
      <c r="V81" s="34"/>
      <c r="W81" s="19"/>
      <c r="X81" s="58">
        <f t="shared" si="9"/>
        <v>0</v>
      </c>
      <c r="Y81" s="59">
        <f t="shared" si="8"/>
        <v>0</v>
      </c>
      <c r="AE81" s="2"/>
      <c r="AF81" s="2"/>
      <c r="AG81" s="2"/>
    </row>
    <row r="82" spans="1:33" s="41" customFormat="1" ht="16.2" x14ac:dyDescent="0.3">
      <c r="A82" s="38">
        <f t="shared" si="10"/>
        <v>12</v>
      </c>
      <c r="B82" s="220"/>
      <c r="C82" s="48">
        <f t="shared" si="11"/>
        <v>44641</v>
      </c>
      <c r="D82" s="53"/>
      <c r="E82" s="10"/>
      <c r="F82" s="175">
        <f t="shared" si="12"/>
        <v>0</v>
      </c>
      <c r="G82" s="168"/>
      <c r="H82" s="151"/>
      <c r="I82" s="170"/>
      <c r="J82" s="153"/>
      <c r="K82" s="152"/>
      <c r="L82" s="154"/>
      <c r="M82" s="152"/>
      <c r="N82" s="155"/>
      <c r="O82" s="152"/>
      <c r="P82" s="156"/>
      <c r="Q82" s="152"/>
      <c r="R82" s="157"/>
      <c r="S82" s="188"/>
      <c r="T82" s="40"/>
      <c r="U82" s="34"/>
      <c r="V82" s="34"/>
      <c r="W82" s="19"/>
      <c r="X82" s="58">
        <f t="shared" si="9"/>
        <v>0</v>
      </c>
      <c r="Y82" s="59">
        <f t="shared" si="8"/>
        <v>0</v>
      </c>
      <c r="AE82" s="2"/>
      <c r="AF82" s="2"/>
      <c r="AG82" s="2"/>
    </row>
    <row r="83" spans="1:33" s="41" customFormat="1" ht="16.2" x14ac:dyDescent="0.3">
      <c r="A83" s="38">
        <f t="shared" si="10"/>
        <v>13</v>
      </c>
      <c r="B83" s="220"/>
      <c r="C83" s="48">
        <f t="shared" si="11"/>
        <v>44642</v>
      </c>
      <c r="D83" s="27"/>
      <c r="E83" s="10"/>
      <c r="F83" s="175">
        <f t="shared" si="12"/>
        <v>0</v>
      </c>
      <c r="G83" s="168"/>
      <c r="H83" s="151"/>
      <c r="I83" s="170"/>
      <c r="J83" s="153"/>
      <c r="K83" s="152"/>
      <c r="L83" s="154"/>
      <c r="M83" s="152"/>
      <c r="N83" s="155"/>
      <c r="O83" s="152"/>
      <c r="P83" s="156"/>
      <c r="Q83" s="152"/>
      <c r="R83" s="157"/>
      <c r="S83" s="188"/>
      <c r="T83" s="40"/>
      <c r="U83" s="34"/>
      <c r="V83" s="34"/>
      <c r="W83" s="19"/>
      <c r="X83" s="58">
        <f t="shared" si="9"/>
        <v>0</v>
      </c>
      <c r="Y83" s="59">
        <f t="shared" si="8"/>
        <v>0</v>
      </c>
      <c r="AE83" s="2"/>
      <c r="AF83" s="2"/>
      <c r="AG83" s="2"/>
    </row>
    <row r="84" spans="1:33" s="41" customFormat="1" ht="16.2" x14ac:dyDescent="0.3">
      <c r="A84" s="38">
        <f t="shared" si="10"/>
        <v>13</v>
      </c>
      <c r="B84" s="220"/>
      <c r="C84" s="48">
        <f t="shared" si="11"/>
        <v>44643</v>
      </c>
      <c r="D84" s="27"/>
      <c r="E84" s="10"/>
      <c r="F84" s="175">
        <f t="shared" si="12"/>
        <v>0</v>
      </c>
      <c r="G84" s="168"/>
      <c r="H84" s="151"/>
      <c r="I84" s="170"/>
      <c r="J84" s="153"/>
      <c r="K84" s="152"/>
      <c r="L84" s="154"/>
      <c r="M84" s="152"/>
      <c r="N84" s="155"/>
      <c r="O84" s="152"/>
      <c r="P84" s="156"/>
      <c r="Q84" s="152"/>
      <c r="R84" s="157"/>
      <c r="S84" s="188"/>
      <c r="T84" s="40"/>
      <c r="U84" s="34"/>
      <c r="V84" s="34"/>
      <c r="W84" s="19"/>
      <c r="X84" s="58">
        <f t="shared" si="9"/>
        <v>0</v>
      </c>
      <c r="Y84" s="59">
        <f t="shared" si="8"/>
        <v>0</v>
      </c>
      <c r="AE84" s="2"/>
      <c r="AF84" s="2"/>
      <c r="AG84" s="2"/>
    </row>
    <row r="85" spans="1:33" s="41" customFormat="1" ht="16.2" x14ac:dyDescent="0.3">
      <c r="A85" s="38">
        <f t="shared" si="10"/>
        <v>13</v>
      </c>
      <c r="B85" s="220"/>
      <c r="C85" s="48">
        <f t="shared" si="11"/>
        <v>44644</v>
      </c>
      <c r="D85" s="27"/>
      <c r="E85" s="10"/>
      <c r="F85" s="175">
        <f t="shared" si="12"/>
        <v>0</v>
      </c>
      <c r="G85" s="168"/>
      <c r="H85" s="151"/>
      <c r="I85" s="170"/>
      <c r="J85" s="153"/>
      <c r="K85" s="152"/>
      <c r="L85" s="154"/>
      <c r="M85" s="152"/>
      <c r="N85" s="155"/>
      <c r="O85" s="152"/>
      <c r="P85" s="156"/>
      <c r="Q85" s="152"/>
      <c r="R85" s="157"/>
      <c r="S85" s="188"/>
      <c r="T85" s="40"/>
      <c r="U85" s="34"/>
      <c r="V85" s="34"/>
      <c r="W85" s="19"/>
      <c r="X85" s="58">
        <f t="shared" si="9"/>
        <v>0</v>
      </c>
      <c r="Y85" s="59">
        <f t="shared" si="8"/>
        <v>0</v>
      </c>
      <c r="AE85" s="2"/>
      <c r="AF85" s="2"/>
      <c r="AG85" s="2"/>
    </row>
    <row r="86" spans="1:33" s="41" customFormat="1" ht="16.2" x14ac:dyDescent="0.3">
      <c r="A86" s="38">
        <f t="shared" si="10"/>
        <v>13</v>
      </c>
      <c r="B86" s="220"/>
      <c r="C86" s="48">
        <f t="shared" si="11"/>
        <v>44645</v>
      </c>
      <c r="D86" s="27"/>
      <c r="E86" s="10"/>
      <c r="F86" s="175">
        <f t="shared" si="12"/>
        <v>0</v>
      </c>
      <c r="G86" s="168"/>
      <c r="H86" s="151"/>
      <c r="I86" s="170"/>
      <c r="J86" s="153"/>
      <c r="K86" s="152"/>
      <c r="L86" s="154"/>
      <c r="M86" s="152"/>
      <c r="N86" s="155"/>
      <c r="O86" s="152"/>
      <c r="P86" s="156"/>
      <c r="Q86" s="152"/>
      <c r="R86" s="157"/>
      <c r="S86" s="188"/>
      <c r="T86" s="40"/>
      <c r="U86" s="34"/>
      <c r="V86" s="34"/>
      <c r="W86" s="19"/>
      <c r="X86" s="58">
        <f t="shared" si="9"/>
        <v>0</v>
      </c>
      <c r="Y86" s="59">
        <f t="shared" ref="Y86:Y149" si="13" xml:space="preserve"> SUM(IF(WEEKDAY(C86,2)=7,X80:X86,0))</f>
        <v>0</v>
      </c>
      <c r="AE86" s="2"/>
      <c r="AF86" s="2"/>
      <c r="AG86" s="2"/>
    </row>
    <row r="87" spans="1:33" s="41" customFormat="1" ht="16.2" x14ac:dyDescent="0.3">
      <c r="A87" s="38">
        <f t="shared" si="10"/>
        <v>13</v>
      </c>
      <c r="B87" s="220"/>
      <c r="C87" s="48">
        <f t="shared" si="11"/>
        <v>44646</v>
      </c>
      <c r="D87" s="27"/>
      <c r="E87" s="10"/>
      <c r="F87" s="175">
        <f t="shared" si="12"/>
        <v>0</v>
      </c>
      <c r="G87" s="168"/>
      <c r="H87" s="151"/>
      <c r="I87" s="170"/>
      <c r="J87" s="153"/>
      <c r="K87" s="152"/>
      <c r="L87" s="154"/>
      <c r="M87" s="152"/>
      <c r="N87" s="155"/>
      <c r="O87" s="152"/>
      <c r="P87" s="156"/>
      <c r="Q87" s="152"/>
      <c r="R87" s="157"/>
      <c r="S87" s="188"/>
      <c r="T87" s="40"/>
      <c r="U87" s="34"/>
      <c r="V87" s="34"/>
      <c r="W87" s="19"/>
      <c r="X87" s="58">
        <f t="shared" si="9"/>
        <v>0</v>
      </c>
      <c r="Y87" s="59">
        <f t="shared" si="13"/>
        <v>0</v>
      </c>
      <c r="AE87" s="2"/>
      <c r="AF87" s="2"/>
      <c r="AG87" s="2"/>
    </row>
    <row r="88" spans="1:33" s="41" customFormat="1" ht="16.2" x14ac:dyDescent="0.3">
      <c r="A88" s="38">
        <f t="shared" si="10"/>
        <v>13</v>
      </c>
      <c r="B88" s="220"/>
      <c r="C88" s="48">
        <f t="shared" si="11"/>
        <v>44647</v>
      </c>
      <c r="D88" s="27"/>
      <c r="E88" s="10"/>
      <c r="F88" s="175">
        <f t="shared" si="12"/>
        <v>0</v>
      </c>
      <c r="G88" s="168"/>
      <c r="H88" s="151"/>
      <c r="I88" s="173"/>
      <c r="J88" s="153"/>
      <c r="K88" s="152"/>
      <c r="L88" s="154"/>
      <c r="M88" s="152"/>
      <c r="N88" s="155"/>
      <c r="O88" s="152"/>
      <c r="P88" s="156"/>
      <c r="Q88" s="152"/>
      <c r="R88" s="157"/>
      <c r="S88" s="188"/>
      <c r="T88" s="40"/>
      <c r="U88" s="34"/>
      <c r="V88" s="34"/>
      <c r="W88" s="19"/>
      <c r="X88" s="58">
        <f t="shared" si="9"/>
        <v>0</v>
      </c>
      <c r="Y88" s="59">
        <f t="shared" si="13"/>
        <v>0</v>
      </c>
      <c r="AE88" s="2"/>
      <c r="AF88" s="2"/>
      <c r="AG88" s="2"/>
    </row>
    <row r="89" spans="1:33" s="41" customFormat="1" ht="16.2" x14ac:dyDescent="0.3">
      <c r="A89" s="38">
        <f t="shared" si="10"/>
        <v>13</v>
      </c>
      <c r="B89" s="220"/>
      <c r="C89" s="48">
        <f t="shared" si="11"/>
        <v>44648</v>
      </c>
      <c r="D89" s="27"/>
      <c r="E89" s="10"/>
      <c r="F89" s="175">
        <f t="shared" si="12"/>
        <v>0</v>
      </c>
      <c r="G89" s="168"/>
      <c r="H89" s="151"/>
      <c r="I89" s="173"/>
      <c r="J89" s="153"/>
      <c r="K89" s="152"/>
      <c r="L89" s="154"/>
      <c r="M89" s="152"/>
      <c r="N89" s="155"/>
      <c r="O89" s="152"/>
      <c r="P89" s="156"/>
      <c r="Q89" s="152"/>
      <c r="R89" s="157"/>
      <c r="S89" s="188"/>
      <c r="T89" s="40"/>
      <c r="U89" s="34"/>
      <c r="V89" s="34"/>
      <c r="W89" s="19"/>
      <c r="X89" s="58">
        <f t="shared" si="9"/>
        <v>0</v>
      </c>
      <c r="Y89" s="59">
        <f t="shared" si="13"/>
        <v>0</v>
      </c>
      <c r="AE89" s="2"/>
      <c r="AF89" s="2"/>
      <c r="AG89" s="2"/>
    </row>
    <row r="90" spans="1:33" s="41" customFormat="1" ht="16.2" x14ac:dyDescent="0.3">
      <c r="A90" s="38">
        <f t="shared" si="10"/>
        <v>14</v>
      </c>
      <c r="B90" s="220"/>
      <c r="C90" s="48">
        <f t="shared" si="11"/>
        <v>44649</v>
      </c>
      <c r="D90" s="27"/>
      <c r="E90" s="10"/>
      <c r="F90" s="175">
        <f t="shared" si="12"/>
        <v>0</v>
      </c>
      <c r="G90" s="168"/>
      <c r="H90" s="151"/>
      <c r="J90" s="153"/>
      <c r="L90" s="154"/>
      <c r="M90" s="152"/>
      <c r="N90" s="155"/>
      <c r="O90" s="152"/>
      <c r="P90" s="156"/>
      <c r="Q90" s="152"/>
      <c r="R90" s="157"/>
      <c r="S90" s="188"/>
      <c r="T90" s="40"/>
      <c r="U90" s="34"/>
      <c r="V90" s="34"/>
      <c r="W90" s="19"/>
      <c r="X90" s="58">
        <f t="shared" si="9"/>
        <v>0</v>
      </c>
      <c r="Y90" s="59">
        <f t="shared" si="13"/>
        <v>0</v>
      </c>
      <c r="AE90" s="2"/>
      <c r="AF90" s="2"/>
      <c r="AG90" s="2"/>
    </row>
    <row r="91" spans="1:33" s="41" customFormat="1" ht="16.2" x14ac:dyDescent="0.3">
      <c r="A91" s="38">
        <f t="shared" si="10"/>
        <v>14</v>
      </c>
      <c r="B91" s="221"/>
      <c r="C91" s="48">
        <f t="shared" si="11"/>
        <v>44650</v>
      </c>
      <c r="D91" s="53"/>
      <c r="E91" s="10"/>
      <c r="F91" s="175">
        <f t="shared" si="12"/>
        <v>0</v>
      </c>
      <c r="G91" s="168"/>
      <c r="H91" s="151"/>
      <c r="I91" s="187">
        <f>SUM(H65:H90)*24</f>
        <v>0</v>
      </c>
      <c r="J91" s="153"/>
      <c r="K91" s="185">
        <f>SUM(J66:J90)*24</f>
        <v>0</v>
      </c>
      <c r="L91" s="154"/>
      <c r="M91" s="152"/>
      <c r="N91" s="155"/>
      <c r="O91" s="152"/>
      <c r="P91" s="156"/>
      <c r="Q91" s="152"/>
      <c r="R91" s="157"/>
      <c r="S91" s="188"/>
      <c r="T91" s="40"/>
      <c r="U91" s="34"/>
      <c r="V91" s="34"/>
      <c r="W91" s="19"/>
      <c r="X91" s="58">
        <f t="shared" si="9"/>
        <v>0</v>
      </c>
      <c r="Y91" s="59">
        <f t="shared" si="13"/>
        <v>0</v>
      </c>
      <c r="AE91" s="2"/>
      <c r="AF91" s="2"/>
      <c r="AG91" s="2"/>
    </row>
    <row r="92" spans="1:33" s="41" customFormat="1" ht="16.2" x14ac:dyDescent="0.3">
      <c r="A92" s="38">
        <f t="shared" si="10"/>
        <v>14</v>
      </c>
      <c r="B92" s="219" t="s">
        <v>8</v>
      </c>
      <c r="C92" s="48">
        <f t="shared" si="11"/>
        <v>44651</v>
      </c>
      <c r="D92" s="27"/>
      <c r="E92" s="10"/>
      <c r="F92" s="175">
        <f t="shared" si="12"/>
        <v>0</v>
      </c>
      <c r="G92" s="168"/>
      <c r="H92" s="151"/>
      <c r="I92" s="174"/>
      <c r="J92" s="153"/>
      <c r="K92" s="152"/>
      <c r="L92" s="154"/>
      <c r="M92" s="152"/>
      <c r="N92" s="155"/>
      <c r="O92" s="152"/>
      <c r="P92" s="156"/>
      <c r="Q92" s="152"/>
      <c r="R92" s="157"/>
      <c r="S92" s="188"/>
      <c r="T92" s="40"/>
      <c r="U92" s="36"/>
      <c r="V92" s="36"/>
      <c r="W92" s="19"/>
      <c r="X92" s="58">
        <f t="shared" si="9"/>
        <v>0</v>
      </c>
      <c r="Y92" s="59">
        <f t="shared" si="13"/>
        <v>0</v>
      </c>
      <c r="AE92" s="2"/>
      <c r="AF92" s="2"/>
      <c r="AG92" s="2"/>
    </row>
    <row r="93" spans="1:33" s="41" customFormat="1" ht="16.2" x14ac:dyDescent="0.3">
      <c r="A93" s="38">
        <f t="shared" si="10"/>
        <v>14</v>
      </c>
      <c r="B93" s="220"/>
      <c r="C93" s="48">
        <f t="shared" si="11"/>
        <v>44652</v>
      </c>
      <c r="D93" s="27"/>
      <c r="E93" s="10"/>
      <c r="F93" s="175">
        <f t="shared" si="12"/>
        <v>0</v>
      </c>
      <c r="G93" s="168"/>
      <c r="H93" s="151"/>
      <c r="I93" s="152"/>
      <c r="J93" s="153"/>
      <c r="K93" s="152"/>
      <c r="L93" s="154"/>
      <c r="M93" s="152"/>
      <c r="N93" s="155"/>
      <c r="O93" s="152"/>
      <c r="P93" s="156"/>
      <c r="Q93" s="152"/>
      <c r="R93" s="157"/>
      <c r="S93" s="188"/>
      <c r="T93" s="40"/>
      <c r="U93" s="34"/>
      <c r="V93" s="34"/>
      <c r="W93" s="19"/>
      <c r="X93" s="58">
        <f t="shared" si="9"/>
        <v>0</v>
      </c>
      <c r="Y93" s="59">
        <f t="shared" si="13"/>
        <v>0</v>
      </c>
      <c r="AE93" s="2"/>
      <c r="AF93" s="2"/>
      <c r="AG93" s="2"/>
    </row>
    <row r="94" spans="1:33" s="41" customFormat="1" ht="16.2" x14ac:dyDescent="0.3">
      <c r="A94" s="38">
        <f t="shared" si="10"/>
        <v>14</v>
      </c>
      <c r="B94" s="220"/>
      <c r="C94" s="48">
        <f t="shared" si="11"/>
        <v>44653</v>
      </c>
      <c r="D94" s="27"/>
      <c r="E94" s="10"/>
      <c r="F94" s="175">
        <f t="shared" si="12"/>
        <v>0</v>
      </c>
      <c r="G94" s="168"/>
      <c r="H94" s="151"/>
      <c r="I94" s="152"/>
      <c r="J94" s="153"/>
      <c r="K94" s="152"/>
      <c r="L94" s="154"/>
      <c r="M94" s="152"/>
      <c r="N94" s="155"/>
      <c r="O94" s="152"/>
      <c r="P94" s="156"/>
      <c r="Q94" s="152"/>
      <c r="R94" s="157"/>
      <c r="S94" s="188"/>
      <c r="T94" s="40"/>
      <c r="U94" s="34"/>
      <c r="V94" s="34"/>
      <c r="W94" s="19"/>
      <c r="X94" s="58">
        <f t="shared" si="9"/>
        <v>0</v>
      </c>
      <c r="Y94" s="59">
        <f t="shared" si="13"/>
        <v>0</v>
      </c>
      <c r="AE94" s="2"/>
      <c r="AF94" s="2"/>
      <c r="AG94" s="2"/>
    </row>
    <row r="95" spans="1:33" s="41" customFormat="1" ht="16.2" x14ac:dyDescent="0.3">
      <c r="A95" s="38">
        <f t="shared" si="10"/>
        <v>14</v>
      </c>
      <c r="B95" s="220"/>
      <c r="C95" s="48">
        <f t="shared" si="11"/>
        <v>44654</v>
      </c>
      <c r="D95" s="27"/>
      <c r="E95" s="10"/>
      <c r="F95" s="175">
        <f t="shared" si="12"/>
        <v>0</v>
      </c>
      <c r="G95" s="168"/>
      <c r="H95" s="151"/>
      <c r="I95" s="152"/>
      <c r="J95" s="153"/>
      <c r="K95" s="152"/>
      <c r="L95" s="154"/>
      <c r="M95" s="152"/>
      <c r="N95" s="155"/>
      <c r="O95" s="152"/>
      <c r="P95" s="156"/>
      <c r="Q95" s="152"/>
      <c r="R95" s="157"/>
      <c r="S95" s="188"/>
      <c r="T95" s="40"/>
      <c r="U95" s="34"/>
      <c r="V95" s="34"/>
      <c r="W95" s="19"/>
      <c r="X95" s="58">
        <f t="shared" ref="X95:X96" si="14">V95-U95-W95</f>
        <v>0</v>
      </c>
      <c r="Y95" s="59">
        <f t="shared" si="13"/>
        <v>0</v>
      </c>
      <c r="AE95" s="2"/>
      <c r="AF95" s="2"/>
      <c r="AG95" s="2"/>
    </row>
    <row r="96" spans="1:33" s="41" customFormat="1" ht="16.2" x14ac:dyDescent="0.3">
      <c r="A96" s="38">
        <f t="shared" si="10"/>
        <v>14</v>
      </c>
      <c r="B96" s="220"/>
      <c r="C96" s="48">
        <f t="shared" si="11"/>
        <v>44655</v>
      </c>
      <c r="D96" s="53"/>
      <c r="E96" s="10"/>
      <c r="F96" s="175">
        <f t="shared" si="12"/>
        <v>0</v>
      </c>
      <c r="G96" s="168"/>
      <c r="H96" s="151"/>
      <c r="I96" s="152"/>
      <c r="J96" s="153"/>
      <c r="K96" s="152"/>
      <c r="L96" s="154"/>
      <c r="M96" s="152"/>
      <c r="N96" s="155"/>
      <c r="O96" s="152"/>
      <c r="P96" s="156"/>
      <c r="Q96" s="152"/>
      <c r="R96" s="157"/>
      <c r="S96" s="188"/>
      <c r="T96" s="40"/>
      <c r="U96" s="34"/>
      <c r="V96" s="34"/>
      <c r="W96" s="19"/>
      <c r="X96" s="58">
        <f t="shared" si="14"/>
        <v>0</v>
      </c>
      <c r="Y96" s="59">
        <f t="shared" si="13"/>
        <v>0</v>
      </c>
      <c r="AE96" s="2"/>
      <c r="AF96" s="2"/>
      <c r="AG96" s="2"/>
    </row>
    <row r="97" spans="1:33" s="41" customFormat="1" ht="16.2" x14ac:dyDescent="0.3">
      <c r="A97" s="38">
        <f t="shared" si="10"/>
        <v>15</v>
      </c>
      <c r="B97" s="220"/>
      <c r="C97" s="48">
        <f t="shared" si="11"/>
        <v>44656</v>
      </c>
      <c r="D97" s="27"/>
      <c r="E97" s="10"/>
      <c r="F97" s="175">
        <f t="shared" si="12"/>
        <v>0</v>
      </c>
      <c r="G97" s="168"/>
      <c r="H97" s="151"/>
      <c r="I97" s="152"/>
      <c r="J97" s="153"/>
      <c r="K97" s="152"/>
      <c r="L97" s="154"/>
      <c r="M97" s="152"/>
      <c r="N97" s="155"/>
      <c r="O97" s="152"/>
      <c r="P97" s="156"/>
      <c r="Q97" s="152"/>
      <c r="R97" s="157"/>
      <c r="S97" s="188"/>
      <c r="T97" s="40"/>
      <c r="U97" s="34"/>
      <c r="V97" s="34"/>
      <c r="W97" s="19"/>
      <c r="X97" s="58">
        <f t="shared" ref="X97:X128" si="15">V97-U97-W97</f>
        <v>0</v>
      </c>
      <c r="Y97" s="59">
        <f t="shared" si="13"/>
        <v>0</v>
      </c>
      <c r="AE97" s="2"/>
      <c r="AF97" s="2"/>
      <c r="AG97" s="2"/>
    </row>
    <row r="98" spans="1:33" s="41" customFormat="1" ht="16.2" x14ac:dyDescent="0.3">
      <c r="A98" s="38">
        <f t="shared" si="10"/>
        <v>15</v>
      </c>
      <c r="B98" s="220"/>
      <c r="C98" s="48">
        <f t="shared" si="11"/>
        <v>44657</v>
      </c>
      <c r="D98" s="27"/>
      <c r="E98" s="10"/>
      <c r="F98" s="175">
        <f t="shared" si="12"/>
        <v>0</v>
      </c>
      <c r="G98" s="168"/>
      <c r="H98" s="151"/>
      <c r="I98" s="152"/>
      <c r="J98" s="153"/>
      <c r="K98" s="152"/>
      <c r="L98" s="154"/>
      <c r="M98" s="152"/>
      <c r="N98" s="155"/>
      <c r="O98" s="152"/>
      <c r="P98" s="156"/>
      <c r="Q98" s="152"/>
      <c r="R98" s="157"/>
      <c r="S98" s="188"/>
      <c r="T98" s="40"/>
      <c r="U98" s="34"/>
      <c r="V98" s="34"/>
      <c r="W98" s="19"/>
      <c r="X98" s="58">
        <f t="shared" si="15"/>
        <v>0</v>
      </c>
      <c r="Y98" s="59">
        <f t="shared" si="13"/>
        <v>0</v>
      </c>
      <c r="AE98" s="2"/>
      <c r="AF98" s="2"/>
      <c r="AG98" s="2"/>
    </row>
    <row r="99" spans="1:33" s="41" customFormat="1" ht="16.2" x14ac:dyDescent="0.3">
      <c r="A99" s="38">
        <f t="shared" si="10"/>
        <v>15</v>
      </c>
      <c r="B99" s="220"/>
      <c r="C99" s="48">
        <f t="shared" si="11"/>
        <v>44658</v>
      </c>
      <c r="D99" s="27"/>
      <c r="E99" s="10"/>
      <c r="F99" s="175">
        <f t="shared" si="12"/>
        <v>0</v>
      </c>
      <c r="G99" s="168"/>
      <c r="H99" s="151"/>
      <c r="I99" s="152"/>
      <c r="J99" s="153"/>
      <c r="K99" s="152"/>
      <c r="L99" s="154"/>
      <c r="M99" s="152"/>
      <c r="N99" s="155"/>
      <c r="O99" s="152"/>
      <c r="P99" s="156"/>
      <c r="Q99" s="152"/>
      <c r="R99" s="157"/>
      <c r="S99" s="188"/>
      <c r="T99" s="40"/>
      <c r="U99" s="34"/>
      <c r="V99" s="34"/>
      <c r="W99" s="19"/>
      <c r="X99" s="58">
        <f t="shared" si="15"/>
        <v>0</v>
      </c>
      <c r="Y99" s="59">
        <f t="shared" si="13"/>
        <v>0</v>
      </c>
      <c r="AE99" s="2"/>
      <c r="AF99" s="2"/>
      <c r="AG99" s="2"/>
    </row>
    <row r="100" spans="1:33" s="41" customFormat="1" ht="16.2" x14ac:dyDescent="0.3">
      <c r="A100" s="38">
        <f t="shared" si="10"/>
        <v>15</v>
      </c>
      <c r="B100" s="220"/>
      <c r="C100" s="48">
        <f t="shared" si="11"/>
        <v>44659</v>
      </c>
      <c r="D100" s="27"/>
      <c r="E100" s="10"/>
      <c r="F100" s="175">
        <f t="shared" si="12"/>
        <v>0</v>
      </c>
      <c r="G100" s="168"/>
      <c r="H100" s="151"/>
      <c r="I100" s="152"/>
      <c r="J100" s="153"/>
      <c r="K100" s="152"/>
      <c r="L100" s="154"/>
      <c r="M100" s="152"/>
      <c r="N100" s="155"/>
      <c r="O100" s="152"/>
      <c r="P100" s="156"/>
      <c r="Q100" s="152"/>
      <c r="R100" s="157"/>
      <c r="S100" s="188"/>
      <c r="T100" s="40"/>
      <c r="U100" s="34"/>
      <c r="V100" s="34"/>
      <c r="W100" s="19"/>
      <c r="X100" s="58">
        <f t="shared" si="15"/>
        <v>0</v>
      </c>
      <c r="Y100" s="59">
        <f t="shared" si="13"/>
        <v>0</v>
      </c>
      <c r="AE100" s="2"/>
      <c r="AF100" s="2"/>
      <c r="AG100" s="2"/>
    </row>
    <row r="101" spans="1:33" s="41" customFormat="1" ht="16.2" x14ac:dyDescent="0.3">
      <c r="A101" s="38">
        <f t="shared" si="10"/>
        <v>15</v>
      </c>
      <c r="B101" s="220"/>
      <c r="C101" s="48">
        <f t="shared" si="11"/>
        <v>44660</v>
      </c>
      <c r="D101" s="27"/>
      <c r="E101" s="10"/>
      <c r="F101" s="175">
        <f t="shared" si="12"/>
        <v>0</v>
      </c>
      <c r="G101" s="168"/>
      <c r="H101" s="151"/>
      <c r="I101" s="152"/>
      <c r="J101" s="153"/>
      <c r="K101" s="152"/>
      <c r="L101" s="154"/>
      <c r="M101" s="152"/>
      <c r="N101" s="155"/>
      <c r="O101" s="152"/>
      <c r="P101" s="156"/>
      <c r="Q101" s="152"/>
      <c r="R101" s="157"/>
      <c r="S101" s="188"/>
      <c r="T101" s="40"/>
      <c r="U101" s="17"/>
      <c r="V101" s="17"/>
      <c r="W101" s="19"/>
      <c r="X101" s="58">
        <f t="shared" si="15"/>
        <v>0</v>
      </c>
      <c r="Y101" s="59">
        <f t="shared" si="13"/>
        <v>0</v>
      </c>
      <c r="AE101" s="2"/>
      <c r="AF101" s="2"/>
      <c r="AG101" s="2"/>
    </row>
    <row r="102" spans="1:33" s="41" customFormat="1" ht="16.2" x14ac:dyDescent="0.3">
      <c r="A102" s="38">
        <f t="shared" si="10"/>
        <v>15</v>
      </c>
      <c r="B102" s="220"/>
      <c r="C102" s="48">
        <f t="shared" si="11"/>
        <v>44661</v>
      </c>
      <c r="D102" s="27"/>
      <c r="E102" s="10"/>
      <c r="F102" s="175">
        <f t="shared" si="12"/>
        <v>0</v>
      </c>
      <c r="G102" s="168"/>
      <c r="H102" s="151"/>
      <c r="I102" s="152"/>
      <c r="J102" s="153"/>
      <c r="K102" s="152"/>
      <c r="L102" s="154"/>
      <c r="M102" s="152"/>
      <c r="N102" s="155"/>
      <c r="O102" s="152"/>
      <c r="P102" s="156"/>
      <c r="Q102" s="152"/>
      <c r="R102" s="157"/>
      <c r="S102" s="188"/>
      <c r="T102" s="40"/>
      <c r="U102" s="17"/>
      <c r="V102" s="17"/>
      <c r="W102" s="19"/>
      <c r="X102" s="58">
        <f t="shared" si="15"/>
        <v>0</v>
      </c>
      <c r="Y102" s="59">
        <f t="shared" si="13"/>
        <v>0</v>
      </c>
      <c r="AE102" s="2"/>
      <c r="AF102" s="2"/>
      <c r="AG102" s="2"/>
    </row>
    <row r="103" spans="1:33" s="41" customFormat="1" ht="16.2" x14ac:dyDescent="0.3">
      <c r="A103" s="38">
        <f t="shared" si="10"/>
        <v>15</v>
      </c>
      <c r="B103" s="220"/>
      <c r="C103" s="48">
        <f t="shared" si="11"/>
        <v>44662</v>
      </c>
      <c r="D103" s="27"/>
      <c r="E103" s="10"/>
      <c r="F103" s="175">
        <f t="shared" si="12"/>
        <v>0</v>
      </c>
      <c r="G103" s="168"/>
      <c r="H103" s="151"/>
      <c r="I103" s="152"/>
      <c r="J103" s="153"/>
      <c r="K103" s="152"/>
      <c r="L103" s="154"/>
      <c r="M103" s="152"/>
      <c r="N103" s="155"/>
      <c r="O103" s="152"/>
      <c r="P103" s="156"/>
      <c r="Q103" s="152"/>
      <c r="R103" s="157"/>
      <c r="S103" s="188"/>
      <c r="T103" s="40"/>
      <c r="U103" s="17"/>
      <c r="V103" s="17"/>
      <c r="W103" s="19"/>
      <c r="X103" s="58">
        <f t="shared" si="15"/>
        <v>0</v>
      </c>
      <c r="Y103" s="59">
        <f t="shared" si="13"/>
        <v>0</v>
      </c>
      <c r="AE103" s="2"/>
      <c r="AF103" s="2"/>
      <c r="AG103" s="2"/>
    </row>
    <row r="104" spans="1:33" s="41" customFormat="1" ht="16.2" x14ac:dyDescent="0.3">
      <c r="A104" s="38">
        <f t="shared" si="10"/>
        <v>16</v>
      </c>
      <c r="B104" s="220"/>
      <c r="C104" s="48">
        <f t="shared" si="11"/>
        <v>44663</v>
      </c>
      <c r="D104" s="27"/>
      <c r="E104" s="10"/>
      <c r="F104" s="175">
        <f t="shared" si="12"/>
        <v>0</v>
      </c>
      <c r="G104" s="168"/>
      <c r="H104" s="151"/>
      <c r="I104" s="152"/>
      <c r="J104" s="153"/>
      <c r="K104" s="152"/>
      <c r="L104" s="154"/>
      <c r="M104" s="152"/>
      <c r="N104" s="155"/>
      <c r="O104" s="152"/>
      <c r="P104" s="156"/>
      <c r="Q104" s="152"/>
      <c r="R104" s="157"/>
      <c r="S104" s="188"/>
      <c r="T104" s="40"/>
      <c r="U104" s="17"/>
      <c r="V104" s="17"/>
      <c r="W104" s="19"/>
      <c r="X104" s="58">
        <f t="shared" si="15"/>
        <v>0</v>
      </c>
      <c r="Y104" s="59">
        <f t="shared" si="13"/>
        <v>0</v>
      </c>
      <c r="AE104" s="2"/>
      <c r="AF104" s="2"/>
      <c r="AG104" s="2"/>
    </row>
    <row r="105" spans="1:33" s="41" customFormat="1" ht="16.2" x14ac:dyDescent="0.3">
      <c r="A105" s="38">
        <f t="shared" si="10"/>
        <v>16</v>
      </c>
      <c r="B105" s="220"/>
      <c r="C105" s="48">
        <f t="shared" si="11"/>
        <v>44664</v>
      </c>
      <c r="D105" s="27"/>
      <c r="E105" s="10"/>
      <c r="F105" s="175">
        <f t="shared" si="12"/>
        <v>0</v>
      </c>
      <c r="G105" s="168"/>
      <c r="H105" s="151"/>
      <c r="I105" s="152"/>
      <c r="J105" s="153"/>
      <c r="K105" s="152"/>
      <c r="L105" s="154"/>
      <c r="M105" s="152"/>
      <c r="N105" s="155"/>
      <c r="O105" s="152"/>
      <c r="P105" s="156"/>
      <c r="Q105" s="152"/>
      <c r="R105" s="157"/>
      <c r="S105" s="188"/>
      <c r="T105" s="40"/>
      <c r="U105" s="17"/>
      <c r="V105" s="17"/>
      <c r="W105" s="19"/>
      <c r="X105" s="58">
        <f t="shared" si="15"/>
        <v>0</v>
      </c>
      <c r="Y105" s="59">
        <f t="shared" si="13"/>
        <v>0</v>
      </c>
      <c r="AE105" s="2"/>
      <c r="AF105" s="2"/>
      <c r="AG105" s="2"/>
    </row>
    <row r="106" spans="1:33" s="41" customFormat="1" ht="16.2" x14ac:dyDescent="0.3">
      <c r="A106" s="38">
        <f t="shared" si="10"/>
        <v>16</v>
      </c>
      <c r="B106" s="220"/>
      <c r="C106" s="48">
        <f t="shared" si="11"/>
        <v>44665</v>
      </c>
      <c r="D106" s="27"/>
      <c r="E106" s="10"/>
      <c r="F106" s="175">
        <f t="shared" si="12"/>
        <v>0</v>
      </c>
      <c r="G106" s="168"/>
      <c r="H106" s="151"/>
      <c r="I106" s="152"/>
      <c r="J106" s="153"/>
      <c r="K106" s="152"/>
      <c r="L106" s="154"/>
      <c r="M106" s="152"/>
      <c r="N106" s="155"/>
      <c r="O106" s="152"/>
      <c r="P106" s="156"/>
      <c r="Q106" s="152"/>
      <c r="R106" s="157"/>
      <c r="S106" s="188"/>
      <c r="T106" s="40"/>
      <c r="U106" s="17"/>
      <c r="V106" s="17"/>
      <c r="W106" s="19"/>
      <c r="X106" s="58">
        <f t="shared" si="15"/>
        <v>0</v>
      </c>
      <c r="Y106" s="59">
        <f t="shared" si="13"/>
        <v>0</v>
      </c>
      <c r="AE106" s="2"/>
      <c r="AF106" s="2"/>
      <c r="AG106" s="2"/>
    </row>
    <row r="107" spans="1:33" s="41" customFormat="1" ht="16.2" x14ac:dyDescent="0.3">
      <c r="A107" s="38">
        <f t="shared" si="10"/>
        <v>16</v>
      </c>
      <c r="B107" s="220"/>
      <c r="C107" s="48">
        <f t="shared" si="11"/>
        <v>44666</v>
      </c>
      <c r="D107" s="27"/>
      <c r="E107" s="10"/>
      <c r="F107" s="175">
        <f t="shared" si="12"/>
        <v>0</v>
      </c>
      <c r="G107" s="168"/>
      <c r="H107" s="151"/>
      <c r="I107" s="152"/>
      <c r="J107" s="153"/>
      <c r="K107" s="152"/>
      <c r="L107" s="154"/>
      <c r="M107" s="152"/>
      <c r="N107" s="155"/>
      <c r="O107" s="152"/>
      <c r="P107" s="156"/>
      <c r="Q107" s="152"/>
      <c r="R107" s="157"/>
      <c r="S107" s="188"/>
      <c r="T107" s="40"/>
      <c r="U107" s="17"/>
      <c r="V107" s="17"/>
      <c r="W107" s="19"/>
      <c r="X107" s="58">
        <f t="shared" si="15"/>
        <v>0</v>
      </c>
      <c r="Y107" s="59">
        <f t="shared" si="13"/>
        <v>0</v>
      </c>
      <c r="AE107" s="2"/>
      <c r="AF107" s="2"/>
      <c r="AG107" s="2"/>
    </row>
    <row r="108" spans="1:33" s="41" customFormat="1" ht="16.2" x14ac:dyDescent="0.3">
      <c r="A108" s="38">
        <f t="shared" si="10"/>
        <v>16</v>
      </c>
      <c r="B108" s="220"/>
      <c r="C108" s="48">
        <f t="shared" si="11"/>
        <v>44667</v>
      </c>
      <c r="D108" s="27"/>
      <c r="E108" s="10"/>
      <c r="F108" s="175">
        <f t="shared" si="12"/>
        <v>0</v>
      </c>
      <c r="G108" s="168"/>
      <c r="H108" s="151"/>
      <c r="I108" s="152"/>
      <c r="J108" s="153"/>
      <c r="K108" s="152"/>
      <c r="L108" s="154"/>
      <c r="M108" s="152"/>
      <c r="N108" s="155"/>
      <c r="O108" s="152"/>
      <c r="P108" s="156"/>
      <c r="Q108" s="152"/>
      <c r="R108" s="157"/>
      <c r="S108" s="188"/>
      <c r="T108" s="40"/>
      <c r="U108" s="17"/>
      <c r="V108" s="17"/>
      <c r="W108" s="19"/>
      <c r="X108" s="58">
        <f t="shared" si="15"/>
        <v>0</v>
      </c>
      <c r="Y108" s="59">
        <f t="shared" si="13"/>
        <v>0</v>
      </c>
      <c r="AE108" s="2"/>
      <c r="AF108" s="2"/>
      <c r="AG108" s="2"/>
    </row>
    <row r="109" spans="1:33" s="41" customFormat="1" ht="16.2" x14ac:dyDescent="0.3">
      <c r="A109" s="38">
        <f t="shared" si="10"/>
        <v>16</v>
      </c>
      <c r="B109" s="220"/>
      <c r="C109" s="48">
        <f t="shared" si="11"/>
        <v>44668</v>
      </c>
      <c r="D109" s="27"/>
      <c r="E109" s="10"/>
      <c r="F109" s="175">
        <f t="shared" si="12"/>
        <v>0</v>
      </c>
      <c r="G109" s="168"/>
      <c r="H109" s="151"/>
      <c r="I109" s="152"/>
      <c r="J109" s="153"/>
      <c r="K109" s="152"/>
      <c r="L109" s="154"/>
      <c r="M109" s="152"/>
      <c r="N109" s="155"/>
      <c r="O109" s="152"/>
      <c r="P109" s="156"/>
      <c r="Q109" s="152"/>
      <c r="R109" s="157"/>
      <c r="S109" s="188"/>
      <c r="T109" s="40"/>
      <c r="U109" s="17"/>
      <c r="V109" s="17"/>
      <c r="W109" s="19"/>
      <c r="X109" s="58">
        <f t="shared" si="15"/>
        <v>0</v>
      </c>
      <c r="Y109" s="59">
        <f t="shared" si="13"/>
        <v>0</v>
      </c>
      <c r="AE109" s="2"/>
      <c r="AF109" s="2"/>
      <c r="AG109" s="2"/>
    </row>
    <row r="110" spans="1:33" s="41" customFormat="1" ht="16.2" x14ac:dyDescent="0.3">
      <c r="A110" s="38">
        <f t="shared" si="10"/>
        <v>16</v>
      </c>
      <c r="B110" s="220"/>
      <c r="C110" s="48">
        <f t="shared" si="11"/>
        <v>44669</v>
      </c>
      <c r="D110" s="27"/>
      <c r="E110" s="10"/>
      <c r="F110" s="175">
        <f t="shared" si="12"/>
        <v>0</v>
      </c>
      <c r="G110" s="168"/>
      <c r="H110" s="151"/>
      <c r="I110" s="152"/>
      <c r="J110" s="153"/>
      <c r="K110" s="152"/>
      <c r="L110" s="154"/>
      <c r="M110" s="152"/>
      <c r="N110" s="155"/>
      <c r="O110" s="152"/>
      <c r="P110" s="156"/>
      <c r="Q110" s="152"/>
      <c r="R110" s="157"/>
      <c r="S110" s="188"/>
      <c r="T110" s="40"/>
      <c r="U110" s="17"/>
      <c r="V110" s="17"/>
      <c r="W110" s="19"/>
      <c r="X110" s="58">
        <f t="shared" si="15"/>
        <v>0</v>
      </c>
      <c r="Y110" s="59">
        <f t="shared" si="13"/>
        <v>0</v>
      </c>
      <c r="AE110" s="2"/>
      <c r="AF110" s="2"/>
      <c r="AG110" s="2"/>
    </row>
    <row r="111" spans="1:33" s="41" customFormat="1" ht="16.2" x14ac:dyDescent="0.3">
      <c r="A111" s="38">
        <f t="shared" si="10"/>
        <v>17</v>
      </c>
      <c r="B111" s="220"/>
      <c r="C111" s="48">
        <f t="shared" si="11"/>
        <v>44670</v>
      </c>
      <c r="D111" s="27"/>
      <c r="E111" s="10"/>
      <c r="F111" s="175">
        <f t="shared" si="12"/>
        <v>0</v>
      </c>
      <c r="G111" s="168"/>
      <c r="H111" s="151"/>
      <c r="I111" s="152"/>
      <c r="J111" s="153"/>
      <c r="K111" s="152"/>
      <c r="L111" s="154"/>
      <c r="M111" s="152"/>
      <c r="N111" s="155"/>
      <c r="O111" s="152"/>
      <c r="P111" s="156"/>
      <c r="Q111" s="152"/>
      <c r="R111" s="157"/>
      <c r="S111" s="188"/>
      <c r="T111" s="40"/>
      <c r="U111" s="17"/>
      <c r="V111" s="17"/>
      <c r="W111" s="19"/>
      <c r="X111" s="58">
        <f t="shared" si="15"/>
        <v>0</v>
      </c>
      <c r="Y111" s="59">
        <f t="shared" si="13"/>
        <v>0</v>
      </c>
      <c r="AE111" s="2"/>
      <c r="AF111" s="2"/>
      <c r="AG111" s="2"/>
    </row>
    <row r="112" spans="1:33" s="41" customFormat="1" ht="16.2" x14ac:dyDescent="0.3">
      <c r="A112" s="38">
        <f t="shared" si="10"/>
        <v>17</v>
      </c>
      <c r="B112" s="220"/>
      <c r="C112" s="48">
        <f t="shared" si="11"/>
        <v>44671</v>
      </c>
      <c r="D112" s="27"/>
      <c r="E112" s="10"/>
      <c r="F112" s="175">
        <f t="shared" si="12"/>
        <v>0</v>
      </c>
      <c r="G112" s="168"/>
      <c r="H112" s="151"/>
      <c r="I112" s="152"/>
      <c r="J112" s="153"/>
      <c r="K112" s="152"/>
      <c r="L112" s="154"/>
      <c r="M112" s="152"/>
      <c r="N112" s="155"/>
      <c r="O112" s="152"/>
      <c r="P112" s="156"/>
      <c r="Q112" s="152"/>
      <c r="R112" s="157"/>
      <c r="S112" s="188"/>
      <c r="T112" s="40"/>
      <c r="U112" s="17"/>
      <c r="V112" s="17"/>
      <c r="W112" s="19"/>
      <c r="X112" s="58">
        <f t="shared" si="15"/>
        <v>0</v>
      </c>
      <c r="Y112" s="59">
        <f t="shared" si="13"/>
        <v>0</v>
      </c>
      <c r="AE112" s="2"/>
      <c r="AF112" s="2"/>
      <c r="AG112" s="2"/>
    </row>
    <row r="113" spans="1:33" s="41" customFormat="1" ht="16.2" x14ac:dyDescent="0.3">
      <c r="A113" s="38">
        <f t="shared" si="10"/>
        <v>17</v>
      </c>
      <c r="B113" s="220"/>
      <c r="C113" s="48">
        <f t="shared" si="11"/>
        <v>44672</v>
      </c>
      <c r="D113" s="27"/>
      <c r="E113" s="10"/>
      <c r="F113" s="175">
        <f t="shared" si="12"/>
        <v>0</v>
      </c>
      <c r="G113" s="168"/>
      <c r="H113" s="151"/>
      <c r="I113" s="152"/>
      <c r="J113" s="153"/>
      <c r="K113" s="152"/>
      <c r="L113" s="154"/>
      <c r="M113" s="152"/>
      <c r="N113" s="155"/>
      <c r="O113" s="152"/>
      <c r="P113" s="156"/>
      <c r="Q113" s="152"/>
      <c r="R113" s="157"/>
      <c r="S113" s="188"/>
      <c r="T113" s="40"/>
      <c r="U113" s="17"/>
      <c r="V113" s="17"/>
      <c r="W113" s="19"/>
      <c r="X113" s="58">
        <f t="shared" si="15"/>
        <v>0</v>
      </c>
      <c r="Y113" s="59">
        <f t="shared" si="13"/>
        <v>0</v>
      </c>
      <c r="AE113" s="2"/>
      <c r="AF113" s="2"/>
      <c r="AG113" s="2"/>
    </row>
    <row r="114" spans="1:33" s="41" customFormat="1" ht="16.2" x14ac:dyDescent="0.3">
      <c r="A114" s="38">
        <f t="shared" si="10"/>
        <v>17</v>
      </c>
      <c r="B114" s="220"/>
      <c r="C114" s="48">
        <f t="shared" si="11"/>
        <v>44673</v>
      </c>
      <c r="D114" s="27"/>
      <c r="E114" s="10"/>
      <c r="F114" s="175">
        <f t="shared" si="12"/>
        <v>0</v>
      </c>
      <c r="G114" s="168"/>
      <c r="H114" s="151"/>
      <c r="I114" s="152"/>
      <c r="J114" s="153"/>
      <c r="K114" s="152"/>
      <c r="L114" s="154"/>
      <c r="M114" s="152"/>
      <c r="N114" s="155"/>
      <c r="O114" s="152"/>
      <c r="P114" s="156"/>
      <c r="Q114" s="152"/>
      <c r="R114" s="157"/>
      <c r="S114" s="188"/>
      <c r="T114" s="40"/>
      <c r="U114" s="17"/>
      <c r="V114" s="17"/>
      <c r="W114" s="19"/>
      <c r="X114" s="58">
        <f t="shared" si="15"/>
        <v>0</v>
      </c>
      <c r="Y114" s="59">
        <f t="shared" si="13"/>
        <v>0</v>
      </c>
      <c r="AE114" s="2"/>
      <c r="AF114" s="2"/>
      <c r="AG114" s="2"/>
    </row>
    <row r="115" spans="1:33" s="41" customFormat="1" ht="16.2" x14ac:dyDescent="0.3">
      <c r="A115" s="38">
        <f t="shared" si="10"/>
        <v>17</v>
      </c>
      <c r="B115" s="220"/>
      <c r="C115" s="48">
        <f t="shared" si="11"/>
        <v>44674</v>
      </c>
      <c r="D115" s="27"/>
      <c r="E115" s="10"/>
      <c r="F115" s="175">
        <f t="shared" si="12"/>
        <v>0</v>
      </c>
      <c r="G115" s="168"/>
      <c r="H115" s="151"/>
      <c r="I115" s="152"/>
      <c r="J115" s="153"/>
      <c r="K115" s="152"/>
      <c r="L115" s="154"/>
      <c r="M115" s="152"/>
      <c r="N115" s="155"/>
      <c r="O115" s="152"/>
      <c r="P115" s="156"/>
      <c r="Q115" s="152"/>
      <c r="R115" s="157"/>
      <c r="S115" s="188"/>
      <c r="T115" s="40"/>
      <c r="U115" s="17"/>
      <c r="V115" s="17"/>
      <c r="W115" s="19"/>
      <c r="X115" s="58">
        <f t="shared" si="15"/>
        <v>0</v>
      </c>
      <c r="Y115" s="59">
        <f t="shared" si="13"/>
        <v>0</v>
      </c>
      <c r="AE115" s="2"/>
      <c r="AF115" s="2"/>
      <c r="AG115" s="2"/>
    </row>
    <row r="116" spans="1:33" s="41" customFormat="1" ht="16.2" x14ac:dyDescent="0.3">
      <c r="A116" s="38">
        <f t="shared" si="10"/>
        <v>17</v>
      </c>
      <c r="B116" s="220"/>
      <c r="C116" s="48">
        <f t="shared" si="11"/>
        <v>44675</v>
      </c>
      <c r="D116" s="27"/>
      <c r="E116" s="10"/>
      <c r="F116" s="175">
        <f t="shared" si="12"/>
        <v>0</v>
      </c>
      <c r="G116" s="168"/>
      <c r="H116" s="151"/>
      <c r="I116" s="152"/>
      <c r="J116" s="153"/>
      <c r="K116" s="152"/>
      <c r="L116" s="154"/>
      <c r="M116" s="152"/>
      <c r="N116" s="155"/>
      <c r="O116" s="152"/>
      <c r="P116" s="156"/>
      <c r="Q116" s="152"/>
      <c r="R116" s="157"/>
      <c r="S116" s="188"/>
      <c r="T116" s="40"/>
      <c r="U116" s="17"/>
      <c r="V116" s="17"/>
      <c r="W116" s="19"/>
      <c r="X116" s="58">
        <f t="shared" si="15"/>
        <v>0</v>
      </c>
      <c r="Y116" s="59">
        <f t="shared" si="13"/>
        <v>0</v>
      </c>
      <c r="AE116" s="2"/>
      <c r="AF116" s="2"/>
      <c r="AG116" s="2"/>
    </row>
    <row r="117" spans="1:33" s="41" customFormat="1" ht="16.2" x14ac:dyDescent="0.3">
      <c r="A117" s="38">
        <f t="shared" si="10"/>
        <v>17</v>
      </c>
      <c r="B117" s="220"/>
      <c r="C117" s="48">
        <f t="shared" si="11"/>
        <v>44676</v>
      </c>
      <c r="D117" s="27"/>
      <c r="E117" s="10"/>
      <c r="F117" s="175">
        <f t="shared" si="12"/>
        <v>0</v>
      </c>
      <c r="G117" s="168"/>
      <c r="H117" s="151"/>
      <c r="I117" s="152"/>
      <c r="J117" s="153"/>
      <c r="K117" s="152"/>
      <c r="L117" s="154"/>
      <c r="M117" s="152"/>
      <c r="N117" s="155"/>
      <c r="O117" s="152"/>
      <c r="P117" s="156"/>
      <c r="Q117" s="152"/>
      <c r="R117" s="157"/>
      <c r="S117" s="188"/>
      <c r="T117" s="40"/>
      <c r="U117" s="17"/>
      <c r="V117" s="17"/>
      <c r="W117" s="19"/>
      <c r="X117" s="58">
        <f t="shared" si="15"/>
        <v>0</v>
      </c>
      <c r="Y117" s="59">
        <f t="shared" si="13"/>
        <v>0</v>
      </c>
      <c r="AE117" s="2"/>
      <c r="AF117" s="2"/>
      <c r="AG117" s="2"/>
    </row>
    <row r="118" spans="1:33" s="41" customFormat="1" ht="16.2" x14ac:dyDescent="0.3">
      <c r="A118" s="38">
        <f t="shared" si="10"/>
        <v>18</v>
      </c>
      <c r="B118" s="220"/>
      <c r="C118" s="48">
        <f t="shared" si="11"/>
        <v>44677</v>
      </c>
      <c r="D118" s="27"/>
      <c r="E118" s="10"/>
      <c r="F118" s="175">
        <f t="shared" si="12"/>
        <v>0</v>
      </c>
      <c r="G118" s="168"/>
      <c r="H118" s="151"/>
      <c r="I118" s="152"/>
      <c r="J118" s="153"/>
      <c r="K118" s="152"/>
      <c r="L118" s="154"/>
      <c r="M118" s="152"/>
      <c r="N118" s="155"/>
      <c r="O118" s="152"/>
      <c r="P118" s="156"/>
      <c r="Q118" s="152"/>
      <c r="R118" s="157"/>
      <c r="S118" s="188"/>
      <c r="T118" s="40"/>
      <c r="U118" s="17"/>
      <c r="V118" s="17"/>
      <c r="W118" s="19"/>
      <c r="X118" s="58">
        <f t="shared" si="15"/>
        <v>0</v>
      </c>
      <c r="Y118" s="59">
        <f t="shared" si="13"/>
        <v>0</v>
      </c>
      <c r="AE118" s="2"/>
      <c r="AF118" s="2"/>
      <c r="AG118" s="2"/>
    </row>
    <row r="119" spans="1:33" s="41" customFormat="1" ht="16.2" x14ac:dyDescent="0.3">
      <c r="A119" s="38">
        <f t="shared" si="10"/>
        <v>18</v>
      </c>
      <c r="B119" s="220"/>
      <c r="C119" s="48">
        <f t="shared" si="11"/>
        <v>44678</v>
      </c>
      <c r="D119" s="27"/>
      <c r="E119" s="10"/>
      <c r="F119" s="175">
        <f t="shared" si="12"/>
        <v>0</v>
      </c>
      <c r="G119" s="168"/>
      <c r="H119" s="151"/>
      <c r="I119" s="152"/>
      <c r="J119" s="153"/>
      <c r="K119" s="152"/>
      <c r="L119" s="154"/>
      <c r="M119" s="152"/>
      <c r="N119" s="155"/>
      <c r="O119" s="152"/>
      <c r="P119" s="156"/>
      <c r="Q119" s="152"/>
      <c r="R119" s="157"/>
      <c r="S119" s="188"/>
      <c r="T119" s="40"/>
      <c r="U119" s="17"/>
      <c r="V119" s="17"/>
      <c r="W119" s="19"/>
      <c r="X119" s="58">
        <f t="shared" si="15"/>
        <v>0</v>
      </c>
      <c r="Y119" s="59">
        <f t="shared" si="13"/>
        <v>0</v>
      </c>
      <c r="AE119" s="2"/>
      <c r="AF119" s="2"/>
      <c r="AG119" s="2"/>
    </row>
    <row r="120" spans="1:33" s="41" customFormat="1" ht="16.2" x14ac:dyDescent="0.3">
      <c r="A120" s="38">
        <f t="shared" si="10"/>
        <v>18</v>
      </c>
      <c r="B120" s="220"/>
      <c r="C120" s="48">
        <f t="shared" si="11"/>
        <v>44679</v>
      </c>
      <c r="D120" s="27"/>
      <c r="E120" s="10"/>
      <c r="F120" s="175">
        <f t="shared" si="12"/>
        <v>0</v>
      </c>
      <c r="G120" s="168"/>
      <c r="H120" s="151"/>
      <c r="I120" s="152"/>
      <c r="J120" s="153"/>
      <c r="K120" s="152"/>
      <c r="L120" s="154"/>
      <c r="M120" s="152"/>
      <c r="N120" s="155"/>
      <c r="O120" s="152"/>
      <c r="P120" s="156"/>
      <c r="Q120" s="152"/>
      <c r="R120" s="157"/>
      <c r="S120" s="188"/>
      <c r="T120" s="40"/>
      <c r="U120" s="17"/>
      <c r="V120" s="17"/>
      <c r="W120" s="19"/>
      <c r="X120" s="58">
        <f t="shared" si="15"/>
        <v>0</v>
      </c>
      <c r="Y120" s="59">
        <f t="shared" si="13"/>
        <v>0</v>
      </c>
      <c r="AE120" s="2"/>
      <c r="AF120" s="2"/>
      <c r="AG120" s="2"/>
    </row>
    <row r="121" spans="1:33" s="41" customFormat="1" ht="16.2" x14ac:dyDescent="0.3">
      <c r="A121" s="38">
        <f t="shared" si="10"/>
        <v>18</v>
      </c>
      <c r="B121" s="221"/>
      <c r="C121" s="48">
        <f t="shared" si="11"/>
        <v>44680</v>
      </c>
      <c r="D121" s="27"/>
      <c r="E121" s="10"/>
      <c r="F121" s="175">
        <f t="shared" si="12"/>
        <v>0</v>
      </c>
      <c r="G121" s="168"/>
      <c r="H121" s="151"/>
      <c r="I121" s="187"/>
      <c r="J121" s="153"/>
      <c r="K121" s="185"/>
      <c r="L121" s="154"/>
      <c r="M121" s="152"/>
      <c r="N121" s="155"/>
      <c r="O121" s="152"/>
      <c r="P121" s="156"/>
      <c r="Q121" s="152"/>
      <c r="R121" s="157"/>
      <c r="S121" s="188"/>
      <c r="T121" s="40"/>
      <c r="U121" s="17"/>
      <c r="V121" s="17"/>
      <c r="W121" s="19"/>
      <c r="X121" s="58">
        <f t="shared" si="15"/>
        <v>0</v>
      </c>
      <c r="Y121" s="59">
        <f t="shared" si="13"/>
        <v>0</v>
      </c>
      <c r="AE121" s="2"/>
      <c r="AF121" s="2"/>
      <c r="AG121" s="2"/>
    </row>
    <row r="122" spans="1:33" s="41" customFormat="1" ht="16.2" x14ac:dyDescent="0.3">
      <c r="A122" s="38">
        <f t="shared" si="10"/>
        <v>18</v>
      </c>
      <c r="B122" s="219" t="s">
        <v>9</v>
      </c>
      <c r="C122" s="48">
        <f t="shared" si="11"/>
        <v>44681</v>
      </c>
      <c r="D122" s="27"/>
      <c r="E122" s="10"/>
      <c r="F122" s="175">
        <f t="shared" si="12"/>
        <v>0</v>
      </c>
      <c r="G122" s="168"/>
      <c r="H122" s="151"/>
      <c r="I122" s="152"/>
      <c r="J122" s="153"/>
      <c r="K122" s="152"/>
      <c r="L122" s="154"/>
      <c r="M122" s="152"/>
      <c r="N122" s="155"/>
      <c r="O122" s="152"/>
      <c r="P122" s="156"/>
      <c r="Q122" s="152"/>
      <c r="R122" s="157"/>
      <c r="S122" s="188"/>
      <c r="T122" s="40"/>
      <c r="U122" s="17"/>
      <c r="V122" s="17"/>
      <c r="W122" s="19"/>
      <c r="X122" s="58"/>
      <c r="Y122" s="59">
        <f t="shared" si="13"/>
        <v>0</v>
      </c>
      <c r="AE122" s="2"/>
      <c r="AF122" s="2"/>
      <c r="AG122" s="2"/>
    </row>
    <row r="123" spans="1:33" s="41" customFormat="1" ht="16.2" x14ac:dyDescent="0.3">
      <c r="A123" s="38">
        <f t="shared" si="10"/>
        <v>18</v>
      </c>
      <c r="B123" s="220"/>
      <c r="C123" s="48">
        <f t="shared" si="11"/>
        <v>44682</v>
      </c>
      <c r="D123" s="27"/>
      <c r="E123" s="10"/>
      <c r="F123" s="175">
        <f t="shared" si="12"/>
        <v>0</v>
      </c>
      <c r="G123" s="168"/>
      <c r="H123" s="151"/>
      <c r="I123" s="152"/>
      <c r="J123" s="153"/>
      <c r="K123" s="152"/>
      <c r="L123" s="154"/>
      <c r="M123" s="152"/>
      <c r="N123" s="155"/>
      <c r="O123" s="152"/>
      <c r="P123" s="156"/>
      <c r="Q123" s="152"/>
      <c r="R123" s="157"/>
      <c r="S123" s="188"/>
      <c r="T123" s="40"/>
      <c r="U123" s="17"/>
      <c r="V123" s="17"/>
      <c r="W123" s="19"/>
      <c r="X123" s="58"/>
      <c r="Y123" s="59">
        <f t="shared" si="13"/>
        <v>0</v>
      </c>
      <c r="AE123" s="2"/>
      <c r="AF123" s="2"/>
      <c r="AG123" s="2"/>
    </row>
    <row r="124" spans="1:33" s="41" customFormat="1" ht="16.2" x14ac:dyDescent="0.3">
      <c r="A124" s="38">
        <f t="shared" si="10"/>
        <v>18</v>
      </c>
      <c r="B124" s="220"/>
      <c r="C124" s="48">
        <f t="shared" si="11"/>
        <v>44683</v>
      </c>
      <c r="D124" s="27"/>
      <c r="E124" s="10"/>
      <c r="F124" s="175">
        <f t="shared" si="12"/>
        <v>0</v>
      </c>
      <c r="G124" s="168"/>
      <c r="H124" s="151"/>
      <c r="I124" s="152"/>
      <c r="J124" s="153"/>
      <c r="K124" s="152"/>
      <c r="L124" s="154"/>
      <c r="M124" s="152"/>
      <c r="N124" s="155"/>
      <c r="O124" s="152"/>
      <c r="P124" s="156"/>
      <c r="Q124" s="152"/>
      <c r="R124" s="157"/>
      <c r="S124" s="188"/>
      <c r="T124" s="40"/>
      <c r="U124" s="17"/>
      <c r="V124" s="17"/>
      <c r="W124" s="19"/>
      <c r="X124" s="58"/>
      <c r="Y124" s="59">
        <f t="shared" si="13"/>
        <v>0</v>
      </c>
      <c r="AE124" s="2"/>
      <c r="AF124" s="2"/>
      <c r="AG124" s="2"/>
    </row>
    <row r="125" spans="1:33" s="41" customFormat="1" ht="16.2" x14ac:dyDescent="0.3">
      <c r="A125" s="38">
        <f t="shared" si="10"/>
        <v>19</v>
      </c>
      <c r="B125" s="220"/>
      <c r="C125" s="48">
        <f t="shared" si="11"/>
        <v>44684</v>
      </c>
      <c r="D125" s="27"/>
      <c r="E125" s="10"/>
      <c r="F125" s="175">
        <f t="shared" si="12"/>
        <v>0</v>
      </c>
      <c r="G125" s="168"/>
      <c r="H125" s="151"/>
      <c r="I125" s="152"/>
      <c r="J125" s="153"/>
      <c r="K125" s="152"/>
      <c r="L125" s="154"/>
      <c r="M125" s="152"/>
      <c r="N125" s="155"/>
      <c r="O125" s="152"/>
      <c r="P125" s="156"/>
      <c r="Q125" s="152"/>
      <c r="R125" s="157"/>
      <c r="S125" s="188"/>
      <c r="T125" s="40"/>
      <c r="U125" s="17"/>
      <c r="V125" s="17"/>
      <c r="W125" s="19"/>
      <c r="X125" s="58"/>
      <c r="Y125" s="59">
        <f t="shared" si="13"/>
        <v>0</v>
      </c>
      <c r="AE125" s="2"/>
      <c r="AF125" s="2"/>
      <c r="AG125" s="2"/>
    </row>
    <row r="126" spans="1:33" s="41" customFormat="1" ht="16.2" x14ac:dyDescent="0.3">
      <c r="A126" s="38">
        <f t="shared" si="10"/>
        <v>19</v>
      </c>
      <c r="B126" s="220"/>
      <c r="C126" s="48">
        <f t="shared" si="11"/>
        <v>44685</v>
      </c>
      <c r="D126" s="27"/>
      <c r="E126" s="10"/>
      <c r="F126" s="175">
        <f t="shared" si="12"/>
        <v>0</v>
      </c>
      <c r="G126" s="168"/>
      <c r="H126" s="151"/>
      <c r="I126" s="152"/>
      <c r="J126" s="153"/>
      <c r="K126" s="152"/>
      <c r="L126" s="154"/>
      <c r="M126" s="152"/>
      <c r="N126" s="155"/>
      <c r="O126" s="152"/>
      <c r="P126" s="156"/>
      <c r="Q126" s="152"/>
      <c r="R126" s="157"/>
      <c r="S126" s="188"/>
      <c r="T126" s="40"/>
      <c r="U126" s="17"/>
      <c r="V126" s="17"/>
      <c r="W126" s="19"/>
      <c r="X126" s="58">
        <f t="shared" si="15"/>
        <v>0</v>
      </c>
      <c r="Y126" s="59">
        <f t="shared" si="13"/>
        <v>0</v>
      </c>
      <c r="AE126" s="2"/>
      <c r="AF126" s="2"/>
      <c r="AG126" s="2"/>
    </row>
    <row r="127" spans="1:33" s="41" customFormat="1" ht="16.2" x14ac:dyDescent="0.3">
      <c r="A127" s="38">
        <f t="shared" si="10"/>
        <v>19</v>
      </c>
      <c r="B127" s="220"/>
      <c r="C127" s="48">
        <f t="shared" si="11"/>
        <v>44686</v>
      </c>
      <c r="D127" s="27"/>
      <c r="E127" s="10"/>
      <c r="F127" s="175">
        <f t="shared" si="12"/>
        <v>0</v>
      </c>
      <c r="G127" s="168"/>
      <c r="H127" s="151"/>
      <c r="I127" s="152"/>
      <c r="J127" s="153"/>
      <c r="K127" s="152"/>
      <c r="L127" s="154"/>
      <c r="M127" s="152"/>
      <c r="N127" s="155"/>
      <c r="O127" s="152"/>
      <c r="P127" s="156"/>
      <c r="Q127" s="152"/>
      <c r="R127" s="157"/>
      <c r="S127" s="188"/>
      <c r="T127" s="40"/>
      <c r="U127" s="17"/>
      <c r="V127" s="17"/>
      <c r="W127" s="19"/>
      <c r="X127" s="58">
        <f t="shared" si="15"/>
        <v>0</v>
      </c>
      <c r="Y127" s="59">
        <f t="shared" si="13"/>
        <v>0</v>
      </c>
      <c r="AE127" s="2"/>
      <c r="AF127" s="2"/>
      <c r="AG127" s="2"/>
    </row>
    <row r="128" spans="1:33" s="41" customFormat="1" ht="16.2" x14ac:dyDescent="0.3">
      <c r="A128" s="38">
        <f t="shared" si="10"/>
        <v>19</v>
      </c>
      <c r="B128" s="220"/>
      <c r="C128" s="48">
        <f t="shared" si="11"/>
        <v>44687</v>
      </c>
      <c r="D128" s="54"/>
      <c r="E128" s="10"/>
      <c r="F128" s="175">
        <f t="shared" si="12"/>
        <v>0</v>
      </c>
      <c r="G128" s="168"/>
      <c r="H128" s="151"/>
      <c r="I128" s="152"/>
      <c r="J128" s="153"/>
      <c r="K128" s="152"/>
      <c r="L128" s="154"/>
      <c r="M128" s="152"/>
      <c r="N128" s="155"/>
      <c r="O128" s="152"/>
      <c r="P128" s="156"/>
      <c r="Q128" s="152"/>
      <c r="R128" s="157"/>
      <c r="S128" s="188"/>
      <c r="T128" s="40"/>
      <c r="U128" s="18"/>
      <c r="V128" s="18"/>
      <c r="W128" s="19"/>
      <c r="X128" s="58">
        <f t="shared" si="15"/>
        <v>0</v>
      </c>
      <c r="Y128" s="59">
        <f t="shared" si="13"/>
        <v>0</v>
      </c>
      <c r="AE128" s="2"/>
      <c r="AF128" s="2"/>
      <c r="AG128" s="2"/>
    </row>
    <row r="129" spans="1:33" s="41" customFormat="1" ht="16.2" x14ac:dyDescent="0.3">
      <c r="A129" s="38">
        <f t="shared" si="10"/>
        <v>19</v>
      </c>
      <c r="B129" s="220"/>
      <c r="C129" s="48">
        <f t="shared" si="11"/>
        <v>44688</v>
      </c>
      <c r="D129" s="27"/>
      <c r="E129" s="10"/>
      <c r="F129" s="175">
        <f t="shared" si="12"/>
        <v>0</v>
      </c>
      <c r="G129" s="168"/>
      <c r="H129" s="151"/>
      <c r="I129" s="152"/>
      <c r="J129" s="153"/>
      <c r="K129" s="152"/>
      <c r="L129" s="154"/>
      <c r="M129" s="152"/>
      <c r="N129" s="155"/>
      <c r="O129" s="152"/>
      <c r="P129" s="156"/>
      <c r="Q129" s="152"/>
      <c r="R129" s="157"/>
      <c r="S129" s="188"/>
      <c r="T129" s="40"/>
      <c r="U129" s="18"/>
      <c r="V129" s="18"/>
      <c r="W129" s="19"/>
      <c r="X129" s="58">
        <f t="shared" ref="X129:X130" si="16">V129-U129-W129</f>
        <v>0</v>
      </c>
      <c r="Y129" s="59">
        <f t="shared" si="13"/>
        <v>0</v>
      </c>
      <c r="AE129" s="2"/>
      <c r="AF129" s="2"/>
      <c r="AG129" s="2"/>
    </row>
    <row r="130" spans="1:33" s="41" customFormat="1" ht="16.2" x14ac:dyDescent="0.3">
      <c r="A130" s="38">
        <f t="shared" ref="A130:A193" si="17">_xlfn.ISOWEEKNUM(C130)</f>
        <v>19</v>
      </c>
      <c r="B130" s="220"/>
      <c r="C130" s="48">
        <f t="shared" si="11"/>
        <v>44689</v>
      </c>
      <c r="D130" s="27"/>
      <c r="E130" s="10"/>
      <c r="F130" s="175">
        <f t="shared" si="12"/>
        <v>0</v>
      </c>
      <c r="G130" s="168"/>
      <c r="H130" s="151"/>
      <c r="I130" s="152"/>
      <c r="J130" s="153"/>
      <c r="K130" s="152"/>
      <c r="L130" s="154"/>
      <c r="M130" s="152"/>
      <c r="N130" s="155"/>
      <c r="O130" s="152"/>
      <c r="P130" s="156"/>
      <c r="Q130" s="152"/>
      <c r="R130" s="157"/>
      <c r="S130" s="188"/>
      <c r="T130" s="40"/>
      <c r="U130" s="17"/>
      <c r="V130" s="17"/>
      <c r="W130" s="19"/>
      <c r="X130" s="58">
        <f t="shared" si="16"/>
        <v>0</v>
      </c>
      <c r="Y130" s="59">
        <f t="shared" si="13"/>
        <v>0</v>
      </c>
      <c r="AE130" s="2"/>
      <c r="AF130" s="2"/>
      <c r="AG130" s="2"/>
    </row>
    <row r="131" spans="1:33" s="41" customFormat="1" ht="16.2" x14ac:dyDescent="0.3">
      <c r="A131" s="38">
        <f t="shared" si="17"/>
        <v>19</v>
      </c>
      <c r="B131" s="220"/>
      <c r="C131" s="48">
        <f t="shared" si="11"/>
        <v>44690</v>
      </c>
      <c r="D131" s="27"/>
      <c r="E131" s="10"/>
      <c r="F131" s="175">
        <f t="shared" si="12"/>
        <v>0</v>
      </c>
      <c r="G131" s="168"/>
      <c r="H131" s="151"/>
      <c r="I131" s="152"/>
      <c r="J131" s="153"/>
      <c r="K131" s="152"/>
      <c r="L131" s="154"/>
      <c r="M131" s="152"/>
      <c r="N131" s="155"/>
      <c r="O131" s="152"/>
      <c r="P131" s="156"/>
      <c r="Q131" s="152"/>
      <c r="R131" s="157"/>
      <c r="S131" s="188"/>
      <c r="T131" s="40"/>
      <c r="U131" s="18"/>
      <c r="V131" s="18"/>
      <c r="W131" s="19"/>
      <c r="X131" s="58">
        <f t="shared" ref="X131:X136" si="18">V131-U131-W131</f>
        <v>0</v>
      </c>
      <c r="Y131" s="59">
        <f t="shared" si="13"/>
        <v>0</v>
      </c>
      <c r="AE131" s="2"/>
      <c r="AF131" s="2"/>
      <c r="AG131" s="2"/>
    </row>
    <row r="132" spans="1:33" s="41" customFormat="1" ht="16.2" x14ac:dyDescent="0.3">
      <c r="A132" s="38">
        <f t="shared" si="17"/>
        <v>20</v>
      </c>
      <c r="B132" s="220"/>
      <c r="C132" s="48">
        <f t="shared" ref="C132:C195" si="19">C131+1</f>
        <v>44691</v>
      </c>
      <c r="D132" s="27"/>
      <c r="E132" s="10"/>
      <c r="F132" s="175">
        <f t="shared" si="12"/>
        <v>0</v>
      </c>
      <c r="G132" s="168"/>
      <c r="H132" s="151"/>
      <c r="I132" s="152"/>
      <c r="J132" s="153"/>
      <c r="K132" s="152"/>
      <c r="L132" s="154"/>
      <c r="M132" s="152"/>
      <c r="N132" s="155"/>
      <c r="O132" s="152"/>
      <c r="P132" s="156"/>
      <c r="Q132" s="152"/>
      <c r="R132" s="157"/>
      <c r="S132" s="188"/>
      <c r="T132" s="40"/>
      <c r="U132" s="17"/>
      <c r="V132" s="17"/>
      <c r="W132" s="19"/>
      <c r="X132" s="58">
        <f t="shared" si="18"/>
        <v>0</v>
      </c>
      <c r="Y132" s="59">
        <f t="shared" si="13"/>
        <v>0</v>
      </c>
      <c r="AE132" s="2"/>
      <c r="AF132" s="2"/>
      <c r="AG132" s="2"/>
    </row>
    <row r="133" spans="1:33" s="41" customFormat="1" ht="16.2" x14ac:dyDescent="0.3">
      <c r="A133" s="38">
        <f t="shared" si="17"/>
        <v>20</v>
      </c>
      <c r="B133" s="220"/>
      <c r="C133" s="48">
        <f t="shared" si="19"/>
        <v>44692</v>
      </c>
      <c r="D133" s="27"/>
      <c r="E133" s="10"/>
      <c r="F133" s="175">
        <f t="shared" si="12"/>
        <v>0</v>
      </c>
      <c r="G133" s="168"/>
      <c r="H133" s="151"/>
      <c r="I133" s="152"/>
      <c r="J133" s="153"/>
      <c r="K133" s="152"/>
      <c r="L133" s="154"/>
      <c r="M133" s="152"/>
      <c r="N133" s="155"/>
      <c r="O133" s="152"/>
      <c r="P133" s="156"/>
      <c r="Q133" s="152"/>
      <c r="R133" s="157"/>
      <c r="S133" s="188"/>
      <c r="T133" s="40"/>
      <c r="U133" s="17"/>
      <c r="V133" s="17"/>
      <c r="W133" s="19"/>
      <c r="X133" s="58">
        <f t="shared" si="18"/>
        <v>0</v>
      </c>
      <c r="Y133" s="59">
        <f t="shared" si="13"/>
        <v>0</v>
      </c>
      <c r="AE133" s="2"/>
      <c r="AF133" s="2"/>
      <c r="AG133" s="2"/>
    </row>
    <row r="134" spans="1:33" s="41" customFormat="1" ht="16.2" x14ac:dyDescent="0.3">
      <c r="A134" s="38">
        <f t="shared" si="17"/>
        <v>20</v>
      </c>
      <c r="B134" s="220"/>
      <c r="C134" s="48">
        <f t="shared" si="19"/>
        <v>44693</v>
      </c>
      <c r="D134" s="27"/>
      <c r="E134" s="10"/>
      <c r="F134" s="175">
        <f t="shared" si="12"/>
        <v>0</v>
      </c>
      <c r="G134" s="168"/>
      <c r="H134" s="151"/>
      <c r="I134" s="152"/>
      <c r="J134" s="153"/>
      <c r="K134" s="152"/>
      <c r="L134" s="154"/>
      <c r="M134" s="152"/>
      <c r="N134" s="155"/>
      <c r="O134" s="152"/>
      <c r="P134" s="156"/>
      <c r="Q134" s="152"/>
      <c r="R134" s="157"/>
      <c r="S134" s="188"/>
      <c r="T134" s="40"/>
      <c r="U134" s="17"/>
      <c r="V134" s="17"/>
      <c r="W134" s="19"/>
      <c r="X134" s="58">
        <f t="shared" si="18"/>
        <v>0</v>
      </c>
      <c r="Y134" s="59">
        <f t="shared" si="13"/>
        <v>0</v>
      </c>
      <c r="AE134" s="2"/>
      <c r="AF134" s="2"/>
      <c r="AG134" s="2"/>
    </row>
    <row r="135" spans="1:33" s="41" customFormat="1" ht="16.2" x14ac:dyDescent="0.3">
      <c r="A135" s="38">
        <f t="shared" si="17"/>
        <v>20</v>
      </c>
      <c r="B135" s="220"/>
      <c r="C135" s="48">
        <f t="shared" si="19"/>
        <v>44694</v>
      </c>
      <c r="D135" s="27"/>
      <c r="E135" s="10"/>
      <c r="F135" s="175">
        <f t="shared" si="12"/>
        <v>0</v>
      </c>
      <c r="G135" s="168"/>
      <c r="H135" s="151"/>
      <c r="I135" s="152"/>
      <c r="J135" s="153"/>
      <c r="K135" s="152"/>
      <c r="L135" s="154"/>
      <c r="M135" s="152"/>
      <c r="N135" s="155"/>
      <c r="O135" s="152"/>
      <c r="P135" s="156"/>
      <c r="Q135" s="152"/>
      <c r="R135" s="157"/>
      <c r="S135" s="188"/>
      <c r="T135" s="40"/>
      <c r="U135" s="17"/>
      <c r="V135" s="17"/>
      <c r="W135" s="19"/>
      <c r="X135" s="58">
        <f t="shared" si="18"/>
        <v>0</v>
      </c>
      <c r="Y135" s="59">
        <f t="shared" si="13"/>
        <v>0</v>
      </c>
      <c r="AE135" s="2"/>
      <c r="AF135" s="2"/>
      <c r="AG135" s="2"/>
    </row>
    <row r="136" spans="1:33" s="41" customFormat="1" ht="16.2" x14ac:dyDescent="0.3">
      <c r="A136" s="38">
        <f t="shared" si="17"/>
        <v>20</v>
      </c>
      <c r="B136" s="220"/>
      <c r="C136" s="48">
        <f t="shared" si="19"/>
        <v>44695</v>
      </c>
      <c r="D136" s="27"/>
      <c r="E136" s="10"/>
      <c r="F136" s="175">
        <f t="shared" si="12"/>
        <v>0</v>
      </c>
      <c r="G136" s="168"/>
      <c r="H136" s="151"/>
      <c r="I136" s="152"/>
      <c r="J136" s="153"/>
      <c r="K136" s="152"/>
      <c r="L136" s="154"/>
      <c r="M136" s="152"/>
      <c r="N136" s="155"/>
      <c r="O136" s="152"/>
      <c r="P136" s="156"/>
      <c r="Q136" s="152"/>
      <c r="R136" s="157"/>
      <c r="S136" s="188"/>
      <c r="T136" s="40"/>
      <c r="U136" s="18"/>
      <c r="V136" s="18"/>
      <c r="W136" s="19"/>
      <c r="X136" s="58">
        <f t="shared" si="18"/>
        <v>0</v>
      </c>
      <c r="Y136" s="59">
        <f t="shared" si="13"/>
        <v>0</v>
      </c>
      <c r="AE136" s="2"/>
      <c r="AF136" s="2"/>
      <c r="AG136" s="2"/>
    </row>
    <row r="137" spans="1:33" s="41" customFormat="1" ht="16.2" x14ac:dyDescent="0.3">
      <c r="A137" s="38">
        <f t="shared" si="17"/>
        <v>20</v>
      </c>
      <c r="B137" s="220"/>
      <c r="C137" s="48">
        <f t="shared" si="19"/>
        <v>44696</v>
      </c>
      <c r="D137" s="27"/>
      <c r="E137" s="10"/>
      <c r="F137" s="175">
        <f t="shared" ref="F137:F200" si="20" xml:space="preserve"> SUM(IF(WEEKDAY(C137,2)=7,E131:E137,0))</f>
        <v>0</v>
      </c>
      <c r="G137" s="168"/>
      <c r="H137" s="151"/>
      <c r="I137" s="152"/>
      <c r="J137" s="153"/>
      <c r="K137" s="152"/>
      <c r="L137" s="154"/>
      <c r="M137" s="152"/>
      <c r="N137" s="155"/>
      <c r="O137" s="152"/>
      <c r="P137" s="156"/>
      <c r="Q137" s="152"/>
      <c r="R137" s="157"/>
      <c r="S137" s="188"/>
      <c r="T137" s="40"/>
      <c r="U137" s="17"/>
      <c r="V137" s="17"/>
      <c r="W137" s="19"/>
      <c r="X137" s="58">
        <f t="shared" ref="X137:X200" si="21">V137-U137-W137</f>
        <v>0</v>
      </c>
      <c r="Y137" s="59">
        <f t="shared" si="13"/>
        <v>0</v>
      </c>
      <c r="AE137" s="2"/>
      <c r="AF137" s="2"/>
      <c r="AG137" s="2"/>
    </row>
    <row r="138" spans="1:33" s="41" customFormat="1" ht="16.2" x14ac:dyDescent="0.3">
      <c r="A138" s="38">
        <f t="shared" si="17"/>
        <v>20</v>
      </c>
      <c r="B138" s="220"/>
      <c r="C138" s="48">
        <f t="shared" si="19"/>
        <v>44697</v>
      </c>
      <c r="D138" s="27"/>
      <c r="E138" s="10"/>
      <c r="F138" s="175">
        <f t="shared" si="20"/>
        <v>0</v>
      </c>
      <c r="G138" s="168"/>
      <c r="H138" s="151"/>
      <c r="I138" s="152"/>
      <c r="J138" s="153"/>
      <c r="K138" s="152"/>
      <c r="L138" s="154"/>
      <c r="M138" s="152"/>
      <c r="N138" s="155"/>
      <c r="O138" s="152"/>
      <c r="P138" s="156"/>
      <c r="Q138" s="152"/>
      <c r="R138" s="157"/>
      <c r="S138" s="188"/>
      <c r="T138" s="40"/>
      <c r="U138" s="17"/>
      <c r="V138" s="17"/>
      <c r="W138" s="19"/>
      <c r="X138" s="58">
        <f t="shared" si="21"/>
        <v>0</v>
      </c>
      <c r="Y138" s="59">
        <f t="shared" si="13"/>
        <v>0</v>
      </c>
      <c r="AE138" s="2"/>
      <c r="AF138" s="2"/>
      <c r="AG138" s="2"/>
    </row>
    <row r="139" spans="1:33" s="41" customFormat="1" ht="16.2" x14ac:dyDescent="0.3">
      <c r="A139" s="38">
        <f t="shared" si="17"/>
        <v>21</v>
      </c>
      <c r="B139" s="220"/>
      <c r="C139" s="48">
        <f t="shared" si="19"/>
        <v>44698</v>
      </c>
      <c r="D139" s="27"/>
      <c r="E139" s="10"/>
      <c r="F139" s="175">
        <f t="shared" si="20"/>
        <v>0</v>
      </c>
      <c r="G139" s="168"/>
      <c r="H139" s="151"/>
      <c r="I139" s="152"/>
      <c r="J139" s="153"/>
      <c r="K139" s="152"/>
      <c r="L139" s="154"/>
      <c r="M139" s="152"/>
      <c r="N139" s="155"/>
      <c r="O139" s="152"/>
      <c r="P139" s="156"/>
      <c r="Q139" s="152"/>
      <c r="R139" s="157"/>
      <c r="S139" s="188"/>
      <c r="T139" s="40"/>
      <c r="U139" s="18"/>
      <c r="V139" s="18"/>
      <c r="W139" s="19"/>
      <c r="X139" s="58">
        <f t="shared" si="21"/>
        <v>0</v>
      </c>
      <c r="Y139" s="59">
        <f t="shared" si="13"/>
        <v>0</v>
      </c>
      <c r="AE139" s="2"/>
      <c r="AF139" s="2"/>
      <c r="AG139" s="2"/>
    </row>
    <row r="140" spans="1:33" s="41" customFormat="1" ht="16.2" x14ac:dyDescent="0.3">
      <c r="A140" s="38">
        <f t="shared" si="17"/>
        <v>21</v>
      </c>
      <c r="B140" s="220"/>
      <c r="C140" s="48">
        <f t="shared" si="19"/>
        <v>44699</v>
      </c>
      <c r="D140" s="27"/>
      <c r="E140" s="10"/>
      <c r="F140" s="175">
        <f t="shared" si="20"/>
        <v>0</v>
      </c>
      <c r="G140" s="168"/>
      <c r="H140" s="151"/>
      <c r="I140" s="152"/>
      <c r="J140" s="153"/>
      <c r="K140" s="152"/>
      <c r="L140" s="154"/>
      <c r="M140" s="152"/>
      <c r="N140" s="155"/>
      <c r="O140" s="152"/>
      <c r="P140" s="156"/>
      <c r="Q140" s="152"/>
      <c r="R140" s="157"/>
      <c r="S140" s="188"/>
      <c r="T140" s="40"/>
      <c r="U140" s="18"/>
      <c r="V140" s="18"/>
      <c r="W140" s="19"/>
      <c r="X140" s="58">
        <f t="shared" si="21"/>
        <v>0</v>
      </c>
      <c r="Y140" s="59">
        <f t="shared" si="13"/>
        <v>0</v>
      </c>
      <c r="AE140" s="2"/>
      <c r="AF140" s="2"/>
      <c r="AG140" s="2"/>
    </row>
    <row r="141" spans="1:33" s="41" customFormat="1" ht="16.2" x14ac:dyDescent="0.3">
      <c r="A141" s="38">
        <f t="shared" si="17"/>
        <v>21</v>
      </c>
      <c r="B141" s="220"/>
      <c r="C141" s="48">
        <f t="shared" si="19"/>
        <v>44700</v>
      </c>
      <c r="D141" s="27"/>
      <c r="E141" s="10"/>
      <c r="F141" s="175">
        <f t="shared" si="20"/>
        <v>0</v>
      </c>
      <c r="G141" s="168"/>
      <c r="H141" s="151"/>
      <c r="I141" s="152"/>
      <c r="J141" s="153"/>
      <c r="K141" s="152"/>
      <c r="L141" s="154"/>
      <c r="M141" s="152"/>
      <c r="N141" s="155"/>
      <c r="O141" s="152"/>
      <c r="P141" s="156"/>
      <c r="Q141" s="152"/>
      <c r="R141" s="157"/>
      <c r="S141" s="188"/>
      <c r="T141" s="40"/>
      <c r="U141" s="17"/>
      <c r="V141" s="17"/>
      <c r="W141" s="19"/>
      <c r="X141" s="58">
        <f t="shared" si="21"/>
        <v>0</v>
      </c>
      <c r="Y141" s="59">
        <f t="shared" si="13"/>
        <v>0</v>
      </c>
      <c r="AE141" s="2"/>
      <c r="AF141" s="2"/>
      <c r="AG141" s="2"/>
    </row>
    <row r="142" spans="1:33" s="41" customFormat="1" ht="16.2" x14ac:dyDescent="0.3">
      <c r="A142" s="38">
        <f t="shared" si="17"/>
        <v>21</v>
      </c>
      <c r="B142" s="220"/>
      <c r="C142" s="48">
        <f t="shared" si="19"/>
        <v>44701</v>
      </c>
      <c r="D142" s="27"/>
      <c r="E142" s="10"/>
      <c r="F142" s="175">
        <f t="shared" si="20"/>
        <v>0</v>
      </c>
      <c r="G142" s="168"/>
      <c r="H142" s="151"/>
      <c r="I142" s="152"/>
      <c r="J142" s="153"/>
      <c r="K142" s="152"/>
      <c r="L142" s="154"/>
      <c r="M142" s="152"/>
      <c r="N142" s="155"/>
      <c r="O142" s="152"/>
      <c r="P142" s="156"/>
      <c r="Q142" s="152"/>
      <c r="R142" s="157"/>
      <c r="S142" s="188"/>
      <c r="T142" s="40"/>
      <c r="U142" s="17"/>
      <c r="V142" s="17"/>
      <c r="W142" s="19"/>
      <c r="X142" s="58">
        <f t="shared" si="21"/>
        <v>0</v>
      </c>
      <c r="Y142" s="59">
        <f t="shared" si="13"/>
        <v>0</v>
      </c>
      <c r="AE142" s="2"/>
      <c r="AF142" s="2"/>
      <c r="AG142" s="2"/>
    </row>
    <row r="143" spans="1:33" s="41" customFormat="1" ht="16.2" x14ac:dyDescent="0.3">
      <c r="A143" s="38">
        <f t="shared" si="17"/>
        <v>21</v>
      </c>
      <c r="B143" s="220"/>
      <c r="C143" s="48">
        <f t="shared" si="19"/>
        <v>44702</v>
      </c>
      <c r="D143" s="27"/>
      <c r="E143" s="10"/>
      <c r="F143" s="175">
        <f t="shared" si="20"/>
        <v>0</v>
      </c>
      <c r="G143" s="168"/>
      <c r="H143" s="151"/>
      <c r="I143" s="152"/>
      <c r="J143" s="153"/>
      <c r="K143" s="152"/>
      <c r="L143" s="154"/>
      <c r="M143" s="152"/>
      <c r="N143" s="155"/>
      <c r="O143" s="152"/>
      <c r="P143" s="156"/>
      <c r="Q143" s="152"/>
      <c r="R143" s="157"/>
      <c r="S143" s="188"/>
      <c r="T143" s="40"/>
      <c r="U143" s="17"/>
      <c r="V143" s="17"/>
      <c r="W143" s="19"/>
      <c r="X143" s="58">
        <f t="shared" si="21"/>
        <v>0</v>
      </c>
      <c r="Y143" s="59">
        <f t="shared" si="13"/>
        <v>0</v>
      </c>
      <c r="AE143" s="2"/>
      <c r="AF143" s="2"/>
      <c r="AG143" s="2"/>
    </row>
    <row r="144" spans="1:33" s="41" customFormat="1" ht="16.2" x14ac:dyDescent="0.3">
      <c r="A144" s="38">
        <f t="shared" si="17"/>
        <v>21</v>
      </c>
      <c r="B144" s="220"/>
      <c r="C144" s="48">
        <f t="shared" si="19"/>
        <v>44703</v>
      </c>
      <c r="D144" s="27"/>
      <c r="E144" s="10"/>
      <c r="F144" s="175">
        <f t="shared" si="20"/>
        <v>0</v>
      </c>
      <c r="G144" s="168"/>
      <c r="H144" s="151"/>
      <c r="I144" s="152"/>
      <c r="J144" s="153"/>
      <c r="K144" s="152"/>
      <c r="L144" s="154"/>
      <c r="M144" s="152"/>
      <c r="N144" s="155"/>
      <c r="O144" s="152"/>
      <c r="P144" s="156"/>
      <c r="Q144" s="152"/>
      <c r="R144" s="157"/>
      <c r="S144" s="188"/>
      <c r="T144" s="40"/>
      <c r="U144" s="17"/>
      <c r="V144" s="17"/>
      <c r="W144" s="19"/>
      <c r="X144" s="58">
        <f t="shared" si="21"/>
        <v>0</v>
      </c>
      <c r="Y144" s="59">
        <f t="shared" si="13"/>
        <v>0</v>
      </c>
      <c r="AE144" s="2"/>
      <c r="AF144" s="2"/>
      <c r="AG144" s="2"/>
    </row>
    <row r="145" spans="1:33" s="41" customFormat="1" ht="16.2" x14ac:dyDescent="0.3">
      <c r="A145" s="38">
        <f t="shared" si="17"/>
        <v>21</v>
      </c>
      <c r="B145" s="220"/>
      <c r="C145" s="48">
        <f t="shared" si="19"/>
        <v>44704</v>
      </c>
      <c r="D145" s="27"/>
      <c r="E145" s="10"/>
      <c r="F145" s="175">
        <f t="shared" si="20"/>
        <v>0</v>
      </c>
      <c r="G145" s="168"/>
      <c r="H145" s="151"/>
      <c r="I145" s="152"/>
      <c r="J145" s="153"/>
      <c r="K145" s="152"/>
      <c r="L145" s="154"/>
      <c r="M145" s="152"/>
      <c r="N145" s="155"/>
      <c r="O145" s="152"/>
      <c r="P145" s="156"/>
      <c r="Q145" s="152"/>
      <c r="R145" s="157"/>
      <c r="S145" s="188"/>
      <c r="T145" s="40"/>
      <c r="U145" s="17"/>
      <c r="V145" s="17"/>
      <c r="W145" s="19"/>
      <c r="X145" s="58">
        <f t="shared" si="21"/>
        <v>0</v>
      </c>
      <c r="Y145" s="59">
        <f t="shared" si="13"/>
        <v>0</v>
      </c>
      <c r="AE145" s="2"/>
      <c r="AF145" s="2"/>
      <c r="AG145" s="2"/>
    </row>
    <row r="146" spans="1:33" s="41" customFormat="1" ht="16.2" x14ac:dyDescent="0.3">
      <c r="A146" s="38">
        <f t="shared" si="17"/>
        <v>22</v>
      </c>
      <c r="B146" s="220"/>
      <c r="C146" s="48">
        <f t="shared" si="19"/>
        <v>44705</v>
      </c>
      <c r="D146" s="27"/>
      <c r="E146" s="10"/>
      <c r="F146" s="175">
        <f t="shared" si="20"/>
        <v>0</v>
      </c>
      <c r="G146" s="168"/>
      <c r="H146" s="151"/>
      <c r="I146" s="152"/>
      <c r="J146" s="153"/>
      <c r="K146" s="152"/>
      <c r="L146" s="154"/>
      <c r="M146" s="152"/>
      <c r="N146" s="155"/>
      <c r="O146" s="152"/>
      <c r="P146" s="156"/>
      <c r="Q146" s="152"/>
      <c r="R146" s="157"/>
      <c r="S146" s="188"/>
      <c r="T146" s="40"/>
      <c r="U146" s="17"/>
      <c r="V146" s="17"/>
      <c r="W146" s="19"/>
      <c r="X146" s="58">
        <f t="shared" si="21"/>
        <v>0</v>
      </c>
      <c r="Y146" s="59">
        <f t="shared" si="13"/>
        <v>0</v>
      </c>
      <c r="AE146" s="2"/>
      <c r="AF146" s="2"/>
      <c r="AG146" s="2"/>
    </row>
    <row r="147" spans="1:33" s="41" customFormat="1" ht="16.2" x14ac:dyDescent="0.3">
      <c r="A147" s="38">
        <f t="shared" si="17"/>
        <v>22</v>
      </c>
      <c r="B147" s="220"/>
      <c r="C147" s="48">
        <f t="shared" si="19"/>
        <v>44706</v>
      </c>
      <c r="D147" s="27"/>
      <c r="E147" s="10"/>
      <c r="F147" s="175">
        <f t="shared" si="20"/>
        <v>0</v>
      </c>
      <c r="G147" s="168"/>
      <c r="H147" s="151"/>
      <c r="I147" s="152"/>
      <c r="J147" s="153"/>
      <c r="K147" s="152"/>
      <c r="L147" s="154"/>
      <c r="M147" s="152"/>
      <c r="N147" s="155"/>
      <c r="O147" s="152"/>
      <c r="P147" s="156"/>
      <c r="Q147" s="152"/>
      <c r="R147" s="157"/>
      <c r="S147" s="188"/>
      <c r="T147" s="40"/>
      <c r="U147" s="18"/>
      <c r="V147" s="18"/>
      <c r="W147" s="19"/>
      <c r="X147" s="58">
        <f t="shared" si="21"/>
        <v>0</v>
      </c>
      <c r="Y147" s="59">
        <f t="shared" si="13"/>
        <v>0</v>
      </c>
      <c r="AE147" s="2"/>
      <c r="AF147" s="2"/>
      <c r="AG147" s="2"/>
    </row>
    <row r="148" spans="1:33" s="41" customFormat="1" ht="16.2" x14ac:dyDescent="0.3">
      <c r="A148" s="38">
        <f t="shared" si="17"/>
        <v>22</v>
      </c>
      <c r="B148" s="220"/>
      <c r="C148" s="48">
        <f t="shared" si="19"/>
        <v>44707</v>
      </c>
      <c r="D148" s="27"/>
      <c r="E148" s="10"/>
      <c r="F148" s="175">
        <f t="shared" si="20"/>
        <v>0</v>
      </c>
      <c r="G148" s="168"/>
      <c r="H148" s="151"/>
      <c r="I148" s="152"/>
      <c r="J148" s="153"/>
      <c r="K148" s="152"/>
      <c r="L148" s="154"/>
      <c r="M148" s="152"/>
      <c r="N148" s="155"/>
      <c r="O148" s="152"/>
      <c r="P148" s="156"/>
      <c r="Q148" s="152"/>
      <c r="R148" s="157"/>
      <c r="S148" s="188"/>
      <c r="T148" s="40"/>
      <c r="U148" s="17"/>
      <c r="V148" s="17"/>
      <c r="W148" s="19"/>
      <c r="X148" s="58">
        <f t="shared" si="21"/>
        <v>0</v>
      </c>
      <c r="Y148" s="59">
        <f t="shared" si="13"/>
        <v>0</v>
      </c>
      <c r="AE148" s="2"/>
      <c r="AF148" s="2"/>
      <c r="AG148" s="2"/>
    </row>
    <row r="149" spans="1:33" s="41" customFormat="1" ht="16.2" x14ac:dyDescent="0.3">
      <c r="A149" s="38">
        <f t="shared" si="17"/>
        <v>22</v>
      </c>
      <c r="B149" s="220"/>
      <c r="C149" s="48">
        <f t="shared" si="19"/>
        <v>44708</v>
      </c>
      <c r="D149" s="27"/>
      <c r="E149" s="10"/>
      <c r="F149" s="175">
        <f t="shared" si="20"/>
        <v>0</v>
      </c>
      <c r="G149" s="168"/>
      <c r="H149" s="151"/>
      <c r="I149" s="152"/>
      <c r="J149" s="153"/>
      <c r="K149" s="152"/>
      <c r="L149" s="154"/>
      <c r="M149" s="152"/>
      <c r="N149" s="155"/>
      <c r="O149" s="152"/>
      <c r="P149" s="156"/>
      <c r="Q149" s="152"/>
      <c r="R149" s="157"/>
      <c r="S149" s="188"/>
      <c r="T149" s="40"/>
      <c r="U149" s="18"/>
      <c r="V149" s="18"/>
      <c r="W149" s="19"/>
      <c r="X149" s="58">
        <f t="shared" si="21"/>
        <v>0</v>
      </c>
      <c r="Y149" s="59">
        <f t="shared" si="13"/>
        <v>0</v>
      </c>
      <c r="AE149" s="2"/>
      <c r="AF149" s="2"/>
      <c r="AG149" s="2"/>
    </row>
    <row r="150" spans="1:33" s="41" customFormat="1" ht="16.2" x14ac:dyDescent="0.3">
      <c r="A150" s="38">
        <f t="shared" si="17"/>
        <v>22</v>
      </c>
      <c r="B150" s="220"/>
      <c r="C150" s="48">
        <f t="shared" si="19"/>
        <v>44709</v>
      </c>
      <c r="D150" s="27"/>
      <c r="E150" s="10"/>
      <c r="F150" s="175">
        <f t="shared" si="20"/>
        <v>0</v>
      </c>
      <c r="G150" s="168"/>
      <c r="H150" s="151"/>
      <c r="I150" s="152"/>
      <c r="J150" s="153"/>
      <c r="K150" s="152"/>
      <c r="L150" s="154"/>
      <c r="M150" s="152"/>
      <c r="N150" s="155"/>
      <c r="O150" s="152"/>
      <c r="P150" s="156"/>
      <c r="Q150" s="152"/>
      <c r="R150" s="157"/>
      <c r="S150" s="188"/>
      <c r="T150" s="40"/>
      <c r="U150" s="17"/>
      <c r="V150" s="17"/>
      <c r="W150" s="19"/>
      <c r="X150" s="58">
        <f t="shared" si="21"/>
        <v>0</v>
      </c>
      <c r="Y150" s="59">
        <f t="shared" ref="Y150:Y213" si="22" xml:space="preserve"> SUM(IF(WEEKDAY(C150,2)=7,X144:X150,0))</f>
        <v>0</v>
      </c>
      <c r="AE150" s="2"/>
      <c r="AF150" s="2"/>
      <c r="AG150" s="2"/>
    </row>
    <row r="151" spans="1:33" s="41" customFormat="1" ht="16.2" x14ac:dyDescent="0.3">
      <c r="A151" s="38">
        <f t="shared" si="17"/>
        <v>22</v>
      </c>
      <c r="B151" s="220"/>
      <c r="C151" s="48">
        <f t="shared" si="19"/>
        <v>44710</v>
      </c>
      <c r="D151" s="27"/>
      <c r="E151" s="10"/>
      <c r="F151" s="175">
        <f t="shared" si="20"/>
        <v>0</v>
      </c>
      <c r="G151" s="168"/>
      <c r="H151" s="151"/>
      <c r="I151" s="152"/>
      <c r="J151" s="153"/>
      <c r="K151" s="152"/>
      <c r="L151" s="154"/>
      <c r="M151" s="152"/>
      <c r="N151" s="155"/>
      <c r="O151" s="152"/>
      <c r="P151" s="156"/>
      <c r="Q151" s="152"/>
      <c r="R151" s="157"/>
      <c r="S151" s="188"/>
      <c r="T151" s="40"/>
      <c r="U151" s="17"/>
      <c r="V151" s="17"/>
      <c r="W151" s="19"/>
      <c r="X151" s="58">
        <f t="shared" si="21"/>
        <v>0</v>
      </c>
      <c r="Y151" s="59">
        <f t="shared" si="22"/>
        <v>0</v>
      </c>
      <c r="AE151" s="2"/>
      <c r="AF151" s="2"/>
      <c r="AG151" s="2"/>
    </row>
    <row r="152" spans="1:33" s="41" customFormat="1" ht="16.2" x14ac:dyDescent="0.3">
      <c r="A152" s="38">
        <f t="shared" si="17"/>
        <v>22</v>
      </c>
      <c r="B152" s="221"/>
      <c r="C152" s="48">
        <f t="shared" si="19"/>
        <v>44711</v>
      </c>
      <c r="D152" s="27"/>
      <c r="E152" s="10"/>
      <c r="F152" s="175">
        <f t="shared" si="20"/>
        <v>0</v>
      </c>
      <c r="G152" s="168"/>
      <c r="H152" s="151"/>
      <c r="I152" s="152"/>
      <c r="J152" s="153"/>
      <c r="K152" s="185">
        <f>SUM(J129:J152)*24</f>
        <v>0</v>
      </c>
      <c r="L152" s="154"/>
      <c r="M152" s="152"/>
      <c r="N152" s="155"/>
      <c r="O152" s="152"/>
      <c r="P152" s="156"/>
      <c r="Q152" s="152"/>
      <c r="R152" s="157"/>
      <c r="S152" s="188"/>
      <c r="T152" s="40"/>
      <c r="U152" s="17"/>
      <c r="V152" s="17"/>
      <c r="W152" s="19"/>
      <c r="X152" s="58">
        <f t="shared" si="21"/>
        <v>0</v>
      </c>
      <c r="Y152" s="59">
        <f t="shared" si="22"/>
        <v>0</v>
      </c>
      <c r="AE152" s="2"/>
      <c r="AF152" s="2"/>
      <c r="AG152" s="2"/>
    </row>
    <row r="153" spans="1:33" s="41" customFormat="1" ht="16.2" hidden="1" x14ac:dyDescent="0.3">
      <c r="A153" s="38">
        <f t="shared" si="17"/>
        <v>23</v>
      </c>
      <c r="B153" s="219" t="s">
        <v>10</v>
      </c>
      <c r="C153" s="48">
        <f t="shared" si="19"/>
        <v>44712</v>
      </c>
      <c r="D153" s="27"/>
      <c r="E153" s="10"/>
      <c r="F153" s="175">
        <f t="shared" si="20"/>
        <v>0</v>
      </c>
      <c r="G153" s="168"/>
      <c r="H153" s="151"/>
      <c r="I153" s="152"/>
      <c r="J153" s="153"/>
      <c r="K153" s="152"/>
      <c r="L153" s="154"/>
      <c r="M153" s="152"/>
      <c r="N153" s="155"/>
      <c r="O153" s="152"/>
      <c r="P153" s="156"/>
      <c r="Q153" s="152"/>
      <c r="R153" s="157"/>
      <c r="S153" s="188"/>
      <c r="T153" s="40"/>
      <c r="U153" s="17"/>
      <c r="V153" s="17"/>
      <c r="W153" s="19"/>
      <c r="X153" s="58">
        <f t="shared" si="21"/>
        <v>0</v>
      </c>
      <c r="Y153" s="59">
        <f t="shared" si="22"/>
        <v>0</v>
      </c>
      <c r="AE153" s="2"/>
      <c r="AF153" s="2"/>
      <c r="AG153" s="2"/>
    </row>
    <row r="154" spans="1:33" s="41" customFormat="1" ht="16.2" hidden="1" x14ac:dyDescent="0.3">
      <c r="A154" s="38">
        <f t="shared" si="17"/>
        <v>23</v>
      </c>
      <c r="B154" s="220"/>
      <c r="C154" s="48">
        <f t="shared" si="19"/>
        <v>44713</v>
      </c>
      <c r="D154" s="27"/>
      <c r="E154" s="10"/>
      <c r="F154" s="175">
        <f t="shared" si="20"/>
        <v>0</v>
      </c>
      <c r="G154" s="168"/>
      <c r="H154" s="151"/>
      <c r="I154" s="152"/>
      <c r="J154" s="153"/>
      <c r="K154" s="152"/>
      <c r="L154" s="154"/>
      <c r="M154" s="152"/>
      <c r="N154" s="155"/>
      <c r="O154" s="152"/>
      <c r="P154" s="156"/>
      <c r="Q154" s="152"/>
      <c r="R154" s="157"/>
      <c r="S154" s="188"/>
      <c r="T154" s="40"/>
      <c r="U154" s="17"/>
      <c r="V154" s="17"/>
      <c r="W154" s="19"/>
      <c r="X154" s="58">
        <f t="shared" si="21"/>
        <v>0</v>
      </c>
      <c r="Y154" s="59">
        <f t="shared" si="22"/>
        <v>0</v>
      </c>
      <c r="AE154" s="2"/>
      <c r="AF154" s="2"/>
      <c r="AG154" s="2"/>
    </row>
    <row r="155" spans="1:33" s="41" customFormat="1" ht="16.2" hidden="1" x14ac:dyDescent="0.3">
      <c r="A155" s="38">
        <f t="shared" si="17"/>
        <v>23</v>
      </c>
      <c r="B155" s="220"/>
      <c r="C155" s="48">
        <f t="shared" si="19"/>
        <v>44714</v>
      </c>
      <c r="D155" s="27"/>
      <c r="E155" s="10"/>
      <c r="F155" s="175">
        <f t="shared" si="20"/>
        <v>0</v>
      </c>
      <c r="G155" s="168"/>
      <c r="H155" s="151"/>
      <c r="I155" s="152"/>
      <c r="J155" s="153"/>
      <c r="K155" s="152"/>
      <c r="L155" s="154"/>
      <c r="M155" s="152"/>
      <c r="N155" s="155"/>
      <c r="O155" s="152"/>
      <c r="P155" s="156"/>
      <c r="Q155" s="152"/>
      <c r="R155" s="157"/>
      <c r="S155" s="188"/>
      <c r="T155" s="40"/>
      <c r="U155" s="17"/>
      <c r="V155" s="17"/>
      <c r="W155" s="19"/>
      <c r="X155" s="58">
        <f t="shared" si="21"/>
        <v>0</v>
      </c>
      <c r="Y155" s="59">
        <f t="shared" si="22"/>
        <v>0</v>
      </c>
      <c r="AE155" s="2"/>
      <c r="AF155" s="2"/>
      <c r="AG155" s="2"/>
    </row>
    <row r="156" spans="1:33" s="41" customFormat="1" ht="16.2" hidden="1" x14ac:dyDescent="0.3">
      <c r="A156" s="38">
        <f t="shared" si="17"/>
        <v>23</v>
      </c>
      <c r="B156" s="220"/>
      <c r="C156" s="48">
        <f t="shared" si="19"/>
        <v>44715</v>
      </c>
      <c r="D156" s="27"/>
      <c r="E156" s="10"/>
      <c r="F156" s="175">
        <f t="shared" si="20"/>
        <v>0</v>
      </c>
      <c r="G156" s="168"/>
      <c r="H156" s="151"/>
      <c r="I156" s="152"/>
      <c r="J156" s="153"/>
      <c r="K156" s="152"/>
      <c r="L156" s="154"/>
      <c r="M156" s="152"/>
      <c r="N156" s="155"/>
      <c r="O156" s="152"/>
      <c r="P156" s="156"/>
      <c r="Q156" s="152"/>
      <c r="R156" s="157"/>
      <c r="S156" s="188"/>
      <c r="T156" s="40"/>
      <c r="U156" s="17"/>
      <c r="V156" s="17"/>
      <c r="W156" s="19"/>
      <c r="X156" s="58">
        <f t="shared" si="21"/>
        <v>0</v>
      </c>
      <c r="Y156" s="59">
        <f t="shared" si="22"/>
        <v>0</v>
      </c>
      <c r="AE156" s="2"/>
      <c r="AF156" s="2"/>
      <c r="AG156" s="2"/>
    </row>
    <row r="157" spans="1:33" s="41" customFormat="1" ht="16.2" hidden="1" x14ac:dyDescent="0.3">
      <c r="A157" s="38">
        <f t="shared" si="17"/>
        <v>23</v>
      </c>
      <c r="B157" s="220"/>
      <c r="C157" s="48">
        <f t="shared" si="19"/>
        <v>44716</v>
      </c>
      <c r="D157" s="27"/>
      <c r="E157" s="10"/>
      <c r="F157" s="175">
        <f t="shared" si="20"/>
        <v>0</v>
      </c>
      <c r="G157" s="168"/>
      <c r="H157" s="151"/>
      <c r="I157" s="152"/>
      <c r="J157" s="153"/>
      <c r="K157" s="152"/>
      <c r="L157" s="154"/>
      <c r="M157" s="152"/>
      <c r="N157" s="155"/>
      <c r="O157" s="152"/>
      <c r="P157" s="156"/>
      <c r="Q157" s="152"/>
      <c r="R157" s="157"/>
      <c r="S157" s="188"/>
      <c r="T157" s="40"/>
      <c r="U157" s="17"/>
      <c r="V157" s="17"/>
      <c r="W157" s="19"/>
      <c r="X157" s="58">
        <f t="shared" si="21"/>
        <v>0</v>
      </c>
      <c r="Y157" s="59">
        <f t="shared" si="22"/>
        <v>0</v>
      </c>
      <c r="AE157" s="2"/>
      <c r="AF157" s="2"/>
      <c r="AG157" s="2"/>
    </row>
    <row r="158" spans="1:33" s="41" customFormat="1" ht="16.2" hidden="1" x14ac:dyDescent="0.3">
      <c r="A158" s="38">
        <f t="shared" si="17"/>
        <v>23</v>
      </c>
      <c r="B158" s="220"/>
      <c r="C158" s="48">
        <f t="shared" si="19"/>
        <v>44717</v>
      </c>
      <c r="D158" s="27"/>
      <c r="E158" s="10"/>
      <c r="F158" s="175">
        <f t="shared" si="20"/>
        <v>0</v>
      </c>
      <c r="G158" s="168"/>
      <c r="H158" s="151"/>
      <c r="I158" s="152"/>
      <c r="J158" s="153"/>
      <c r="K158" s="152"/>
      <c r="L158" s="154"/>
      <c r="M158" s="152"/>
      <c r="N158" s="155"/>
      <c r="O158" s="152"/>
      <c r="P158" s="156"/>
      <c r="Q158" s="152"/>
      <c r="R158" s="157"/>
      <c r="S158" s="188"/>
      <c r="T158" s="40"/>
      <c r="U158" s="17"/>
      <c r="V158" s="17"/>
      <c r="W158" s="19"/>
      <c r="X158" s="58">
        <f t="shared" si="21"/>
        <v>0</v>
      </c>
      <c r="Y158" s="59">
        <f t="shared" si="22"/>
        <v>0</v>
      </c>
      <c r="AE158" s="2"/>
      <c r="AF158" s="2"/>
      <c r="AG158" s="2"/>
    </row>
    <row r="159" spans="1:33" s="41" customFormat="1" ht="16.2" hidden="1" x14ac:dyDescent="0.3">
      <c r="A159" s="38">
        <f t="shared" si="17"/>
        <v>23</v>
      </c>
      <c r="B159" s="220"/>
      <c r="C159" s="48">
        <f t="shared" si="19"/>
        <v>44718</v>
      </c>
      <c r="D159" s="27"/>
      <c r="E159" s="10"/>
      <c r="F159" s="175">
        <f t="shared" si="20"/>
        <v>0</v>
      </c>
      <c r="G159" s="168"/>
      <c r="H159" s="151"/>
      <c r="I159" s="152"/>
      <c r="J159" s="153"/>
      <c r="K159" s="152"/>
      <c r="L159" s="154"/>
      <c r="M159" s="152"/>
      <c r="N159" s="155"/>
      <c r="O159" s="152"/>
      <c r="P159" s="156"/>
      <c r="Q159" s="152"/>
      <c r="R159" s="157"/>
      <c r="S159" s="188"/>
      <c r="T159" s="40"/>
      <c r="U159" s="17"/>
      <c r="V159" s="17"/>
      <c r="W159" s="19"/>
      <c r="X159" s="58">
        <f t="shared" si="21"/>
        <v>0</v>
      </c>
      <c r="Y159" s="59">
        <f t="shared" si="22"/>
        <v>0</v>
      </c>
      <c r="AE159" s="2"/>
      <c r="AF159" s="2"/>
      <c r="AG159" s="2"/>
    </row>
    <row r="160" spans="1:33" s="41" customFormat="1" ht="16.2" hidden="1" x14ac:dyDescent="0.3">
      <c r="A160" s="38">
        <f t="shared" si="17"/>
        <v>24</v>
      </c>
      <c r="B160" s="220"/>
      <c r="C160" s="48">
        <f t="shared" si="19"/>
        <v>44719</v>
      </c>
      <c r="D160" s="27"/>
      <c r="E160" s="10"/>
      <c r="F160" s="175">
        <f t="shared" si="20"/>
        <v>0</v>
      </c>
      <c r="G160" s="168"/>
      <c r="H160" s="151"/>
      <c r="I160" s="152"/>
      <c r="J160" s="153"/>
      <c r="K160" s="152"/>
      <c r="L160" s="154"/>
      <c r="M160" s="152"/>
      <c r="N160" s="155"/>
      <c r="O160" s="152"/>
      <c r="P160" s="156"/>
      <c r="Q160" s="152"/>
      <c r="R160" s="157"/>
      <c r="S160" s="188"/>
      <c r="T160" s="40"/>
      <c r="U160" s="17"/>
      <c r="V160" s="17"/>
      <c r="W160" s="19"/>
      <c r="X160" s="58">
        <f t="shared" si="21"/>
        <v>0</v>
      </c>
      <c r="Y160" s="59">
        <f t="shared" si="22"/>
        <v>0</v>
      </c>
      <c r="AE160" s="2"/>
      <c r="AF160" s="2"/>
      <c r="AG160" s="2"/>
    </row>
    <row r="161" spans="1:33" s="41" customFormat="1" ht="16.2" hidden="1" x14ac:dyDescent="0.3">
      <c r="A161" s="38">
        <f t="shared" si="17"/>
        <v>24</v>
      </c>
      <c r="B161" s="220"/>
      <c r="C161" s="48">
        <f t="shared" si="19"/>
        <v>44720</v>
      </c>
      <c r="D161" s="27"/>
      <c r="E161" s="10"/>
      <c r="F161" s="175">
        <f t="shared" si="20"/>
        <v>0</v>
      </c>
      <c r="G161" s="168"/>
      <c r="H161" s="151"/>
      <c r="I161" s="152"/>
      <c r="J161" s="153"/>
      <c r="K161" s="152"/>
      <c r="L161" s="154"/>
      <c r="M161" s="152"/>
      <c r="N161" s="155"/>
      <c r="O161" s="152"/>
      <c r="P161" s="156"/>
      <c r="Q161" s="152"/>
      <c r="R161" s="157"/>
      <c r="S161" s="188"/>
      <c r="T161" s="40"/>
      <c r="U161" s="17"/>
      <c r="V161" s="17"/>
      <c r="W161" s="19"/>
      <c r="X161" s="58">
        <f t="shared" si="21"/>
        <v>0</v>
      </c>
      <c r="Y161" s="59">
        <f t="shared" si="22"/>
        <v>0</v>
      </c>
      <c r="AE161" s="2"/>
      <c r="AF161" s="2"/>
      <c r="AG161" s="2"/>
    </row>
    <row r="162" spans="1:33" s="41" customFormat="1" ht="16.2" hidden="1" x14ac:dyDescent="0.3">
      <c r="A162" s="38">
        <f t="shared" si="17"/>
        <v>24</v>
      </c>
      <c r="B162" s="220"/>
      <c r="C162" s="48">
        <f t="shared" si="19"/>
        <v>44721</v>
      </c>
      <c r="D162" s="27"/>
      <c r="E162" s="10"/>
      <c r="F162" s="175">
        <f t="shared" si="20"/>
        <v>0</v>
      </c>
      <c r="G162" s="168"/>
      <c r="H162" s="151"/>
      <c r="I162" s="152"/>
      <c r="J162" s="153"/>
      <c r="K162" s="152"/>
      <c r="L162" s="154"/>
      <c r="M162" s="152"/>
      <c r="N162" s="155"/>
      <c r="O162" s="152"/>
      <c r="P162" s="156"/>
      <c r="Q162" s="152"/>
      <c r="R162" s="157"/>
      <c r="S162" s="188"/>
      <c r="T162" s="40"/>
      <c r="U162" s="17"/>
      <c r="V162" s="17"/>
      <c r="W162" s="19"/>
      <c r="X162" s="58">
        <f t="shared" si="21"/>
        <v>0</v>
      </c>
      <c r="Y162" s="59">
        <f t="shared" si="22"/>
        <v>0</v>
      </c>
      <c r="AE162" s="2"/>
      <c r="AF162" s="2"/>
      <c r="AG162" s="2"/>
    </row>
    <row r="163" spans="1:33" s="41" customFormat="1" ht="16.2" hidden="1" x14ac:dyDescent="0.3">
      <c r="A163" s="38">
        <f t="shared" si="17"/>
        <v>24</v>
      </c>
      <c r="B163" s="220"/>
      <c r="C163" s="48">
        <f t="shared" si="19"/>
        <v>44722</v>
      </c>
      <c r="D163" s="27"/>
      <c r="E163" s="10"/>
      <c r="F163" s="175">
        <f t="shared" si="20"/>
        <v>0</v>
      </c>
      <c r="G163" s="168"/>
      <c r="H163" s="151"/>
      <c r="I163" s="152"/>
      <c r="J163" s="153"/>
      <c r="K163" s="152"/>
      <c r="L163" s="154"/>
      <c r="M163" s="152"/>
      <c r="N163" s="155"/>
      <c r="O163" s="152"/>
      <c r="P163" s="156"/>
      <c r="Q163" s="152"/>
      <c r="R163" s="157"/>
      <c r="S163" s="188"/>
      <c r="T163" s="40"/>
      <c r="U163" s="17"/>
      <c r="V163" s="17"/>
      <c r="W163" s="19"/>
      <c r="X163" s="58">
        <f t="shared" si="21"/>
        <v>0</v>
      </c>
      <c r="Y163" s="59">
        <f t="shared" si="22"/>
        <v>0</v>
      </c>
      <c r="AE163" s="2"/>
      <c r="AF163" s="2"/>
      <c r="AG163" s="2"/>
    </row>
    <row r="164" spans="1:33" s="41" customFormat="1" ht="16.2" hidden="1" x14ac:dyDescent="0.3">
      <c r="A164" s="38">
        <f t="shared" si="17"/>
        <v>24</v>
      </c>
      <c r="B164" s="220"/>
      <c r="C164" s="48">
        <f t="shared" si="19"/>
        <v>44723</v>
      </c>
      <c r="D164" s="27"/>
      <c r="E164" s="10"/>
      <c r="F164" s="175">
        <f t="shared" si="20"/>
        <v>0</v>
      </c>
      <c r="G164" s="168"/>
      <c r="H164" s="151"/>
      <c r="I164" s="152"/>
      <c r="J164" s="153"/>
      <c r="K164" s="152"/>
      <c r="L164" s="154"/>
      <c r="M164" s="152"/>
      <c r="N164" s="155"/>
      <c r="O164" s="152"/>
      <c r="P164" s="156"/>
      <c r="Q164" s="152"/>
      <c r="R164" s="157"/>
      <c r="S164" s="188"/>
      <c r="T164" s="40"/>
      <c r="U164" s="17"/>
      <c r="V164" s="17"/>
      <c r="W164" s="19"/>
      <c r="X164" s="58">
        <f t="shared" si="21"/>
        <v>0</v>
      </c>
      <c r="Y164" s="59">
        <f t="shared" si="22"/>
        <v>0</v>
      </c>
      <c r="AE164" s="2"/>
      <c r="AF164" s="2"/>
      <c r="AG164" s="2"/>
    </row>
    <row r="165" spans="1:33" s="41" customFormat="1" ht="16.2" hidden="1" x14ac:dyDescent="0.3">
      <c r="A165" s="38">
        <f t="shared" si="17"/>
        <v>24</v>
      </c>
      <c r="B165" s="220"/>
      <c r="C165" s="48">
        <f t="shared" si="19"/>
        <v>44724</v>
      </c>
      <c r="D165" s="27"/>
      <c r="E165" s="10"/>
      <c r="F165" s="175">
        <f t="shared" si="20"/>
        <v>0</v>
      </c>
      <c r="G165" s="168"/>
      <c r="H165" s="151"/>
      <c r="I165" s="152"/>
      <c r="J165" s="153"/>
      <c r="K165" s="152"/>
      <c r="L165" s="154"/>
      <c r="M165" s="152"/>
      <c r="N165" s="155"/>
      <c r="O165" s="152"/>
      <c r="P165" s="156"/>
      <c r="Q165" s="152"/>
      <c r="R165" s="157"/>
      <c r="S165" s="188"/>
      <c r="T165" s="40"/>
      <c r="U165" s="17"/>
      <c r="V165" s="17"/>
      <c r="W165" s="19"/>
      <c r="X165" s="58">
        <f t="shared" si="21"/>
        <v>0</v>
      </c>
      <c r="Y165" s="59">
        <f t="shared" si="22"/>
        <v>0</v>
      </c>
      <c r="AE165" s="2"/>
      <c r="AF165" s="2"/>
      <c r="AG165" s="2"/>
    </row>
    <row r="166" spans="1:33" s="41" customFormat="1" ht="16.2" hidden="1" x14ac:dyDescent="0.3">
      <c r="A166" s="38">
        <f t="shared" si="17"/>
        <v>24</v>
      </c>
      <c r="B166" s="220"/>
      <c r="C166" s="48">
        <f t="shared" si="19"/>
        <v>44725</v>
      </c>
      <c r="D166" s="27"/>
      <c r="E166" s="10"/>
      <c r="F166" s="175">
        <f t="shared" si="20"/>
        <v>0</v>
      </c>
      <c r="G166" s="168"/>
      <c r="H166" s="151"/>
      <c r="I166" s="152"/>
      <c r="J166" s="153"/>
      <c r="K166" s="152"/>
      <c r="L166" s="154"/>
      <c r="M166" s="152"/>
      <c r="N166" s="155"/>
      <c r="O166" s="152"/>
      <c r="P166" s="156"/>
      <c r="Q166" s="152"/>
      <c r="R166" s="157"/>
      <c r="S166" s="188"/>
      <c r="T166" s="40"/>
      <c r="U166" s="17"/>
      <c r="V166" s="17"/>
      <c r="W166" s="19"/>
      <c r="X166" s="58">
        <f t="shared" si="21"/>
        <v>0</v>
      </c>
      <c r="Y166" s="59">
        <f t="shared" si="22"/>
        <v>0</v>
      </c>
      <c r="AE166" s="2"/>
      <c r="AF166" s="2"/>
      <c r="AG166" s="2"/>
    </row>
    <row r="167" spans="1:33" s="41" customFormat="1" ht="16.2" hidden="1" x14ac:dyDescent="0.3">
      <c r="A167" s="38">
        <f t="shared" si="17"/>
        <v>25</v>
      </c>
      <c r="B167" s="220"/>
      <c r="C167" s="48">
        <f t="shared" si="19"/>
        <v>44726</v>
      </c>
      <c r="D167" s="27"/>
      <c r="E167" s="10"/>
      <c r="F167" s="175">
        <f t="shared" si="20"/>
        <v>0</v>
      </c>
      <c r="G167" s="168"/>
      <c r="H167" s="151"/>
      <c r="I167" s="152"/>
      <c r="J167" s="153"/>
      <c r="K167" s="152"/>
      <c r="L167" s="154"/>
      <c r="M167" s="152"/>
      <c r="N167" s="155"/>
      <c r="O167" s="152"/>
      <c r="P167" s="156"/>
      <c r="Q167" s="152"/>
      <c r="R167" s="157"/>
      <c r="S167" s="188"/>
      <c r="T167" s="40"/>
      <c r="U167" s="18"/>
      <c r="V167" s="18"/>
      <c r="W167" s="19"/>
      <c r="X167" s="58">
        <f t="shared" si="21"/>
        <v>0</v>
      </c>
      <c r="Y167" s="59">
        <f t="shared" si="22"/>
        <v>0</v>
      </c>
      <c r="AE167" s="2"/>
      <c r="AF167" s="2"/>
      <c r="AG167" s="2"/>
    </row>
    <row r="168" spans="1:33" s="41" customFormat="1" ht="16.2" hidden="1" x14ac:dyDescent="0.3">
      <c r="A168" s="38">
        <f t="shared" si="17"/>
        <v>25</v>
      </c>
      <c r="B168" s="220"/>
      <c r="C168" s="48">
        <f t="shared" si="19"/>
        <v>44727</v>
      </c>
      <c r="D168" s="52"/>
      <c r="E168" s="10"/>
      <c r="F168" s="175">
        <f t="shared" si="20"/>
        <v>0</v>
      </c>
      <c r="G168" s="168"/>
      <c r="H168" s="151"/>
      <c r="I168" s="152"/>
      <c r="J168" s="153"/>
      <c r="K168" s="152"/>
      <c r="L168" s="154"/>
      <c r="M168" s="152"/>
      <c r="N168" s="155"/>
      <c r="O168" s="152"/>
      <c r="P168" s="156"/>
      <c r="Q168" s="152"/>
      <c r="R168" s="157"/>
      <c r="S168" s="188"/>
      <c r="T168" s="40"/>
      <c r="U168" s="17"/>
      <c r="V168" s="17"/>
      <c r="W168" s="19"/>
      <c r="X168" s="58">
        <f t="shared" si="21"/>
        <v>0</v>
      </c>
      <c r="Y168" s="59">
        <f t="shared" si="22"/>
        <v>0</v>
      </c>
      <c r="AE168" s="2"/>
      <c r="AF168" s="2"/>
      <c r="AG168" s="2"/>
    </row>
    <row r="169" spans="1:33" s="41" customFormat="1" ht="16.2" hidden="1" x14ac:dyDescent="0.3">
      <c r="A169" s="38">
        <f t="shared" si="17"/>
        <v>25</v>
      </c>
      <c r="B169" s="220"/>
      <c r="C169" s="48">
        <f t="shared" si="19"/>
        <v>44728</v>
      </c>
      <c r="D169" s="27"/>
      <c r="E169" s="10"/>
      <c r="F169" s="175">
        <f t="shared" si="20"/>
        <v>0</v>
      </c>
      <c r="G169" s="168"/>
      <c r="H169" s="151"/>
      <c r="I169" s="152"/>
      <c r="J169" s="153"/>
      <c r="K169" s="152"/>
      <c r="L169" s="154"/>
      <c r="M169" s="152"/>
      <c r="N169" s="155"/>
      <c r="O169" s="152"/>
      <c r="P169" s="156"/>
      <c r="Q169" s="152"/>
      <c r="R169" s="157"/>
      <c r="S169" s="188"/>
      <c r="T169" s="40"/>
      <c r="U169" s="17"/>
      <c r="V169" s="17"/>
      <c r="W169" s="19"/>
      <c r="X169" s="58">
        <f t="shared" si="21"/>
        <v>0</v>
      </c>
      <c r="Y169" s="59">
        <f t="shared" si="22"/>
        <v>0</v>
      </c>
      <c r="AE169" s="2"/>
      <c r="AF169" s="2"/>
      <c r="AG169" s="2"/>
    </row>
    <row r="170" spans="1:33" s="41" customFormat="1" ht="18" hidden="1" customHeight="1" x14ac:dyDescent="0.3">
      <c r="A170" s="38">
        <f t="shared" si="17"/>
        <v>25</v>
      </c>
      <c r="B170" s="220"/>
      <c r="C170" s="48">
        <f t="shared" si="19"/>
        <v>44729</v>
      </c>
      <c r="D170" s="27"/>
      <c r="E170" s="10"/>
      <c r="F170" s="175">
        <f t="shared" si="20"/>
        <v>0</v>
      </c>
      <c r="G170" s="168"/>
      <c r="H170" s="151"/>
      <c r="I170" s="152"/>
      <c r="J170" s="153"/>
      <c r="K170" s="152"/>
      <c r="L170" s="154"/>
      <c r="M170" s="152"/>
      <c r="N170" s="155"/>
      <c r="O170" s="152"/>
      <c r="P170" s="156"/>
      <c r="Q170" s="152"/>
      <c r="R170" s="157"/>
      <c r="S170" s="188"/>
      <c r="T170" s="40"/>
      <c r="U170" s="17"/>
      <c r="V170" s="17"/>
      <c r="W170" s="19"/>
      <c r="X170" s="58">
        <f t="shared" si="21"/>
        <v>0</v>
      </c>
      <c r="Y170" s="59">
        <f t="shared" si="22"/>
        <v>0</v>
      </c>
      <c r="AE170" s="2"/>
      <c r="AF170" s="2"/>
      <c r="AG170" s="2"/>
    </row>
    <row r="171" spans="1:33" s="41" customFormat="1" ht="16.2" hidden="1" x14ac:dyDescent="0.3">
      <c r="A171" s="38">
        <f t="shared" si="17"/>
        <v>25</v>
      </c>
      <c r="B171" s="220"/>
      <c r="C171" s="48">
        <f t="shared" si="19"/>
        <v>44730</v>
      </c>
      <c r="D171" s="27"/>
      <c r="E171" s="10"/>
      <c r="F171" s="175">
        <f t="shared" si="20"/>
        <v>0</v>
      </c>
      <c r="G171" s="168"/>
      <c r="H171" s="151"/>
      <c r="I171" s="152"/>
      <c r="J171" s="153"/>
      <c r="K171" s="152"/>
      <c r="L171" s="154"/>
      <c r="M171" s="152"/>
      <c r="N171" s="155"/>
      <c r="O171" s="152"/>
      <c r="P171" s="156"/>
      <c r="Q171" s="152"/>
      <c r="R171" s="157"/>
      <c r="S171" s="188"/>
      <c r="T171" s="40"/>
      <c r="U171" s="17"/>
      <c r="V171" s="17"/>
      <c r="W171" s="19"/>
      <c r="X171" s="58">
        <f t="shared" si="21"/>
        <v>0</v>
      </c>
      <c r="Y171" s="59">
        <f t="shared" si="22"/>
        <v>0</v>
      </c>
      <c r="AE171" s="2"/>
      <c r="AF171" s="2"/>
      <c r="AG171" s="2"/>
    </row>
    <row r="172" spans="1:33" s="41" customFormat="1" ht="16.2" hidden="1" x14ac:dyDescent="0.3">
      <c r="A172" s="38">
        <f t="shared" si="17"/>
        <v>25</v>
      </c>
      <c r="B172" s="220"/>
      <c r="C172" s="48">
        <f t="shared" si="19"/>
        <v>44731</v>
      </c>
      <c r="D172" s="27"/>
      <c r="E172" s="10"/>
      <c r="F172" s="175">
        <f t="shared" si="20"/>
        <v>0</v>
      </c>
      <c r="G172" s="168"/>
      <c r="H172" s="151"/>
      <c r="I172" s="152"/>
      <c r="J172" s="153"/>
      <c r="K172" s="152"/>
      <c r="L172" s="154"/>
      <c r="M172" s="152"/>
      <c r="N172" s="155"/>
      <c r="O172" s="152"/>
      <c r="P172" s="156"/>
      <c r="Q172" s="152"/>
      <c r="R172" s="157"/>
      <c r="S172" s="188"/>
      <c r="T172" s="40"/>
      <c r="U172" s="17"/>
      <c r="V172" s="17"/>
      <c r="W172" s="19"/>
      <c r="X172" s="58">
        <f t="shared" si="21"/>
        <v>0</v>
      </c>
      <c r="Y172" s="59">
        <f t="shared" si="22"/>
        <v>0</v>
      </c>
      <c r="AE172" s="2"/>
      <c r="AF172" s="2"/>
      <c r="AG172" s="2"/>
    </row>
    <row r="173" spans="1:33" s="41" customFormat="1" ht="16.2" hidden="1" x14ac:dyDescent="0.3">
      <c r="A173" s="38">
        <f t="shared" si="17"/>
        <v>25</v>
      </c>
      <c r="B173" s="220"/>
      <c r="C173" s="48">
        <f t="shared" si="19"/>
        <v>44732</v>
      </c>
      <c r="D173" s="27"/>
      <c r="E173" s="10"/>
      <c r="F173" s="175">
        <f t="shared" si="20"/>
        <v>0</v>
      </c>
      <c r="G173" s="168"/>
      <c r="H173" s="151"/>
      <c r="I173" s="152"/>
      <c r="J173" s="153"/>
      <c r="K173" s="152"/>
      <c r="L173" s="154"/>
      <c r="M173" s="152"/>
      <c r="N173" s="155"/>
      <c r="O173" s="152"/>
      <c r="P173" s="156"/>
      <c r="Q173" s="152"/>
      <c r="R173" s="157"/>
      <c r="S173" s="188"/>
      <c r="T173" s="40"/>
      <c r="U173" s="17"/>
      <c r="V173" s="17"/>
      <c r="W173" s="19"/>
      <c r="X173" s="58">
        <f t="shared" si="21"/>
        <v>0</v>
      </c>
      <c r="Y173" s="59">
        <f t="shared" si="22"/>
        <v>0</v>
      </c>
      <c r="AE173" s="2"/>
      <c r="AF173" s="2"/>
      <c r="AG173" s="2"/>
    </row>
    <row r="174" spans="1:33" s="41" customFormat="1" ht="16.2" hidden="1" x14ac:dyDescent="0.3">
      <c r="A174" s="38">
        <f t="shared" si="17"/>
        <v>26</v>
      </c>
      <c r="B174" s="220"/>
      <c r="C174" s="48">
        <f t="shared" si="19"/>
        <v>44733</v>
      </c>
      <c r="D174" s="27"/>
      <c r="E174" s="10"/>
      <c r="F174" s="175">
        <f t="shared" si="20"/>
        <v>0</v>
      </c>
      <c r="G174" s="168"/>
      <c r="H174" s="151"/>
      <c r="I174" s="152"/>
      <c r="J174" s="153"/>
      <c r="K174" s="152"/>
      <c r="L174" s="154"/>
      <c r="M174" s="152"/>
      <c r="N174" s="155"/>
      <c r="O174" s="152"/>
      <c r="P174" s="156"/>
      <c r="Q174" s="152"/>
      <c r="R174" s="157"/>
      <c r="S174" s="188"/>
      <c r="T174" s="40"/>
      <c r="U174" s="17"/>
      <c r="V174" s="17"/>
      <c r="W174" s="19"/>
      <c r="X174" s="58">
        <f t="shared" si="21"/>
        <v>0</v>
      </c>
      <c r="Y174" s="59">
        <f t="shared" si="22"/>
        <v>0</v>
      </c>
      <c r="AE174" s="2"/>
      <c r="AF174" s="2"/>
      <c r="AG174" s="2"/>
    </row>
    <row r="175" spans="1:33" s="41" customFormat="1" ht="16.2" hidden="1" x14ac:dyDescent="0.3">
      <c r="A175" s="38">
        <f t="shared" si="17"/>
        <v>26</v>
      </c>
      <c r="B175" s="220"/>
      <c r="C175" s="48">
        <f t="shared" si="19"/>
        <v>44734</v>
      </c>
      <c r="D175" s="27"/>
      <c r="E175" s="10"/>
      <c r="F175" s="175">
        <f t="shared" si="20"/>
        <v>0</v>
      </c>
      <c r="G175" s="168"/>
      <c r="H175" s="151"/>
      <c r="I175" s="152"/>
      <c r="J175" s="153"/>
      <c r="K175" s="152"/>
      <c r="L175" s="154"/>
      <c r="M175" s="152"/>
      <c r="N175" s="155"/>
      <c r="O175" s="152"/>
      <c r="P175" s="156"/>
      <c r="Q175" s="152"/>
      <c r="R175" s="157"/>
      <c r="S175" s="188"/>
      <c r="T175" s="40"/>
      <c r="U175" s="18"/>
      <c r="V175" s="18"/>
      <c r="W175" s="19"/>
      <c r="X175" s="58">
        <f t="shared" si="21"/>
        <v>0</v>
      </c>
      <c r="Y175" s="59">
        <f t="shared" si="22"/>
        <v>0</v>
      </c>
      <c r="AE175" s="2"/>
      <c r="AF175" s="2"/>
      <c r="AG175" s="2"/>
    </row>
    <row r="176" spans="1:33" s="41" customFormat="1" ht="16.2" hidden="1" x14ac:dyDescent="0.3">
      <c r="A176" s="38">
        <f t="shared" si="17"/>
        <v>26</v>
      </c>
      <c r="B176" s="220"/>
      <c r="C176" s="48">
        <f t="shared" si="19"/>
        <v>44735</v>
      </c>
      <c r="D176" s="27"/>
      <c r="E176" s="10"/>
      <c r="F176" s="175">
        <f t="shared" si="20"/>
        <v>0</v>
      </c>
      <c r="G176" s="168"/>
      <c r="H176" s="151"/>
      <c r="I176" s="152"/>
      <c r="J176" s="153"/>
      <c r="K176" s="152"/>
      <c r="L176" s="154"/>
      <c r="M176" s="152"/>
      <c r="N176" s="155"/>
      <c r="O176" s="152"/>
      <c r="P176" s="156"/>
      <c r="Q176" s="152"/>
      <c r="R176" s="157"/>
      <c r="S176" s="188"/>
      <c r="T176" s="40"/>
      <c r="U176" s="17"/>
      <c r="V176" s="17"/>
      <c r="W176" s="19"/>
      <c r="X176" s="58">
        <f t="shared" si="21"/>
        <v>0</v>
      </c>
      <c r="Y176" s="59">
        <f t="shared" si="22"/>
        <v>0</v>
      </c>
      <c r="AE176" s="2"/>
      <c r="AF176" s="2"/>
      <c r="AG176" s="2"/>
    </row>
    <row r="177" spans="1:33" s="41" customFormat="1" ht="16.2" hidden="1" x14ac:dyDescent="0.3">
      <c r="A177" s="38">
        <f t="shared" si="17"/>
        <v>26</v>
      </c>
      <c r="B177" s="220"/>
      <c r="C177" s="48">
        <f t="shared" si="19"/>
        <v>44736</v>
      </c>
      <c r="D177" s="27"/>
      <c r="E177" s="10"/>
      <c r="F177" s="175">
        <f t="shared" si="20"/>
        <v>0</v>
      </c>
      <c r="G177" s="168"/>
      <c r="H177" s="151"/>
      <c r="I177" s="152"/>
      <c r="J177" s="153"/>
      <c r="K177" s="152"/>
      <c r="L177" s="154"/>
      <c r="M177" s="152"/>
      <c r="N177" s="155"/>
      <c r="O177" s="152"/>
      <c r="P177" s="156"/>
      <c r="Q177" s="152"/>
      <c r="R177" s="157"/>
      <c r="S177" s="188"/>
      <c r="T177" s="40"/>
      <c r="U177" s="17"/>
      <c r="V177" s="17"/>
      <c r="W177" s="19"/>
      <c r="X177" s="58">
        <f t="shared" si="21"/>
        <v>0</v>
      </c>
      <c r="Y177" s="59">
        <f t="shared" si="22"/>
        <v>0</v>
      </c>
      <c r="AE177" s="2"/>
      <c r="AF177" s="2"/>
      <c r="AG177" s="2"/>
    </row>
    <row r="178" spans="1:33" s="41" customFormat="1" ht="16.2" hidden="1" x14ac:dyDescent="0.3">
      <c r="A178" s="38">
        <f t="shared" si="17"/>
        <v>26</v>
      </c>
      <c r="B178" s="220"/>
      <c r="C178" s="48">
        <f t="shared" si="19"/>
        <v>44737</v>
      </c>
      <c r="D178" s="27"/>
      <c r="E178" s="10"/>
      <c r="F178" s="175">
        <f t="shared" si="20"/>
        <v>0</v>
      </c>
      <c r="G178" s="168"/>
      <c r="H178" s="151"/>
      <c r="I178" s="152"/>
      <c r="J178" s="153"/>
      <c r="K178" s="152"/>
      <c r="L178" s="154"/>
      <c r="M178" s="152"/>
      <c r="N178" s="155"/>
      <c r="O178" s="152"/>
      <c r="P178" s="156"/>
      <c r="Q178" s="152"/>
      <c r="R178" s="157"/>
      <c r="S178" s="188"/>
      <c r="T178" s="40"/>
      <c r="U178" s="17"/>
      <c r="V178" s="17"/>
      <c r="W178" s="19"/>
      <c r="X178" s="58">
        <f t="shared" si="21"/>
        <v>0</v>
      </c>
      <c r="Y178" s="59">
        <f t="shared" si="22"/>
        <v>0</v>
      </c>
      <c r="AE178" s="2"/>
      <c r="AF178" s="2"/>
      <c r="AG178" s="2"/>
    </row>
    <row r="179" spans="1:33" s="41" customFormat="1" ht="16.2" hidden="1" x14ac:dyDescent="0.3">
      <c r="A179" s="38">
        <f t="shared" si="17"/>
        <v>26</v>
      </c>
      <c r="B179" s="220"/>
      <c r="C179" s="48">
        <f t="shared" si="19"/>
        <v>44738</v>
      </c>
      <c r="D179" s="27"/>
      <c r="E179" s="10"/>
      <c r="F179" s="175">
        <f t="shared" si="20"/>
        <v>0</v>
      </c>
      <c r="G179" s="168"/>
      <c r="H179" s="151"/>
      <c r="I179" s="152"/>
      <c r="J179" s="153"/>
      <c r="K179" s="152"/>
      <c r="L179" s="154"/>
      <c r="M179" s="152"/>
      <c r="N179" s="155"/>
      <c r="O179" s="152"/>
      <c r="P179" s="156"/>
      <c r="Q179" s="152"/>
      <c r="R179" s="157"/>
      <c r="S179" s="188"/>
      <c r="T179" s="40"/>
      <c r="U179" s="17"/>
      <c r="V179" s="17"/>
      <c r="W179" s="19"/>
      <c r="X179" s="58">
        <f t="shared" si="21"/>
        <v>0</v>
      </c>
      <c r="Y179" s="59">
        <f t="shared" si="22"/>
        <v>0</v>
      </c>
      <c r="AE179" s="2"/>
      <c r="AF179" s="2"/>
      <c r="AG179" s="2"/>
    </row>
    <row r="180" spans="1:33" s="41" customFormat="1" ht="16.2" hidden="1" x14ac:dyDescent="0.3">
      <c r="A180" s="38">
        <f t="shared" si="17"/>
        <v>26</v>
      </c>
      <c r="B180" s="220"/>
      <c r="C180" s="48">
        <f t="shared" si="19"/>
        <v>44739</v>
      </c>
      <c r="D180" s="27"/>
      <c r="E180" s="10"/>
      <c r="F180" s="175">
        <f t="shared" si="20"/>
        <v>0</v>
      </c>
      <c r="G180" s="168"/>
      <c r="H180" s="151"/>
      <c r="I180" s="152"/>
      <c r="J180" s="153"/>
      <c r="K180" s="152"/>
      <c r="L180" s="154"/>
      <c r="M180" s="152"/>
      <c r="N180" s="155"/>
      <c r="O180" s="152"/>
      <c r="P180" s="156"/>
      <c r="Q180" s="152"/>
      <c r="R180" s="157"/>
      <c r="S180" s="188"/>
      <c r="T180" s="40"/>
      <c r="U180" s="17"/>
      <c r="V180" s="17"/>
      <c r="W180" s="19"/>
      <c r="X180" s="58">
        <f t="shared" si="21"/>
        <v>0</v>
      </c>
      <c r="Y180" s="59">
        <f t="shared" si="22"/>
        <v>0</v>
      </c>
      <c r="AE180" s="2"/>
      <c r="AF180" s="2"/>
      <c r="AG180" s="2"/>
    </row>
    <row r="181" spans="1:33" s="41" customFormat="1" ht="16.2" hidden="1" x14ac:dyDescent="0.3">
      <c r="A181" s="38">
        <f t="shared" si="17"/>
        <v>27</v>
      </c>
      <c r="B181" s="220"/>
      <c r="C181" s="48">
        <f t="shared" si="19"/>
        <v>44740</v>
      </c>
      <c r="D181" s="27"/>
      <c r="E181" s="10"/>
      <c r="F181" s="175">
        <f t="shared" si="20"/>
        <v>0</v>
      </c>
      <c r="G181" s="168"/>
      <c r="H181" s="151"/>
      <c r="I181" s="152"/>
      <c r="J181" s="153"/>
      <c r="K181" s="152"/>
      <c r="L181" s="154"/>
      <c r="M181" s="152"/>
      <c r="N181" s="155"/>
      <c r="O181" s="152"/>
      <c r="P181" s="156"/>
      <c r="Q181" s="152"/>
      <c r="R181" s="157"/>
      <c r="S181" s="188"/>
      <c r="T181" s="40"/>
      <c r="U181" s="17"/>
      <c r="V181" s="17"/>
      <c r="W181" s="19"/>
      <c r="X181" s="58">
        <f t="shared" si="21"/>
        <v>0</v>
      </c>
      <c r="Y181" s="59">
        <f t="shared" si="22"/>
        <v>0</v>
      </c>
      <c r="AE181" s="2"/>
      <c r="AF181" s="2"/>
      <c r="AG181" s="2"/>
    </row>
    <row r="182" spans="1:33" s="41" customFormat="1" ht="16.2" hidden="1" x14ac:dyDescent="0.3">
      <c r="A182" s="38">
        <f t="shared" si="17"/>
        <v>27</v>
      </c>
      <c r="B182" s="221"/>
      <c r="C182" s="48">
        <f t="shared" si="19"/>
        <v>44741</v>
      </c>
      <c r="D182" s="27"/>
      <c r="E182" s="10"/>
      <c r="F182" s="175">
        <f t="shared" si="20"/>
        <v>0</v>
      </c>
      <c r="G182" s="168"/>
      <c r="H182" s="151"/>
      <c r="I182" s="187">
        <f>SUM(H155:H182)*24</f>
        <v>0</v>
      </c>
      <c r="J182" s="153"/>
      <c r="K182" s="152"/>
      <c r="L182" s="154"/>
      <c r="M182" s="152"/>
      <c r="N182" s="155"/>
      <c r="O182" s="186">
        <f>SUM(N155:N182)*24</f>
        <v>0</v>
      </c>
      <c r="P182" s="156"/>
      <c r="Q182" s="152"/>
      <c r="R182" s="157"/>
      <c r="S182" s="188"/>
      <c r="T182" s="40"/>
      <c r="U182" s="17"/>
      <c r="V182" s="17"/>
      <c r="W182" s="19"/>
      <c r="X182" s="58">
        <f t="shared" si="21"/>
        <v>0</v>
      </c>
      <c r="Y182" s="59">
        <f t="shared" si="22"/>
        <v>0</v>
      </c>
      <c r="AE182" s="2"/>
      <c r="AF182" s="2"/>
      <c r="AG182" s="2"/>
    </row>
    <row r="183" spans="1:33" s="41" customFormat="1" ht="16.2" hidden="1" x14ac:dyDescent="0.3">
      <c r="A183" s="38">
        <f t="shared" si="17"/>
        <v>27</v>
      </c>
      <c r="B183" s="219" t="s">
        <v>11</v>
      </c>
      <c r="C183" s="48">
        <f t="shared" si="19"/>
        <v>44742</v>
      </c>
      <c r="D183" s="27"/>
      <c r="E183" s="10"/>
      <c r="F183" s="175">
        <f t="shared" si="20"/>
        <v>0</v>
      </c>
      <c r="G183" s="168"/>
      <c r="H183" s="151"/>
      <c r="I183" s="152"/>
      <c r="J183" s="153"/>
      <c r="K183" s="152"/>
      <c r="L183" s="154"/>
      <c r="M183" s="152"/>
      <c r="N183" s="155"/>
      <c r="O183" s="152"/>
      <c r="P183" s="156"/>
      <c r="Q183" s="152"/>
      <c r="R183" s="157"/>
      <c r="S183" s="188"/>
      <c r="T183" s="40"/>
      <c r="U183" s="17"/>
      <c r="V183" s="17"/>
      <c r="W183" s="228"/>
      <c r="X183" s="58">
        <f t="shared" si="21"/>
        <v>0</v>
      </c>
      <c r="Y183" s="59">
        <f t="shared" si="22"/>
        <v>0</v>
      </c>
      <c r="AE183" s="2"/>
      <c r="AF183" s="2"/>
      <c r="AG183" s="2"/>
    </row>
    <row r="184" spans="1:33" s="41" customFormat="1" ht="16.2" hidden="1" x14ac:dyDescent="0.3">
      <c r="A184" s="38">
        <f t="shared" si="17"/>
        <v>27</v>
      </c>
      <c r="B184" s="220"/>
      <c r="C184" s="48">
        <f t="shared" si="19"/>
        <v>44743</v>
      </c>
      <c r="D184" s="27"/>
      <c r="E184" s="10"/>
      <c r="F184" s="175">
        <f t="shared" si="20"/>
        <v>0</v>
      </c>
      <c r="G184" s="168"/>
      <c r="H184" s="151"/>
      <c r="I184" s="152"/>
      <c r="J184" s="153"/>
      <c r="K184" s="152"/>
      <c r="L184" s="154"/>
      <c r="M184" s="152"/>
      <c r="N184" s="155"/>
      <c r="O184" s="152"/>
      <c r="P184" s="156"/>
      <c r="Q184" s="152"/>
      <c r="R184" s="157"/>
      <c r="S184" s="188"/>
      <c r="T184" s="40"/>
      <c r="U184" s="17"/>
      <c r="V184" s="17"/>
      <c r="W184" s="228"/>
      <c r="X184" s="58">
        <f t="shared" si="21"/>
        <v>0</v>
      </c>
      <c r="Y184" s="59">
        <f t="shared" si="22"/>
        <v>0</v>
      </c>
      <c r="AE184" s="2"/>
      <c r="AF184" s="2"/>
      <c r="AG184" s="2"/>
    </row>
    <row r="185" spans="1:33" s="41" customFormat="1" ht="16.2" hidden="1" x14ac:dyDescent="0.3">
      <c r="A185" s="38">
        <f t="shared" si="17"/>
        <v>27</v>
      </c>
      <c r="B185" s="220"/>
      <c r="C185" s="48">
        <f t="shared" si="19"/>
        <v>44744</v>
      </c>
      <c r="D185" s="27"/>
      <c r="E185" s="10"/>
      <c r="F185" s="175">
        <f t="shared" si="20"/>
        <v>0</v>
      </c>
      <c r="G185" s="168"/>
      <c r="H185" s="151"/>
      <c r="I185" s="152"/>
      <c r="J185" s="153"/>
      <c r="K185" s="152"/>
      <c r="L185" s="154"/>
      <c r="M185" s="152"/>
      <c r="N185" s="155"/>
      <c r="O185" s="152"/>
      <c r="P185" s="156"/>
      <c r="Q185" s="152"/>
      <c r="R185" s="157"/>
      <c r="S185" s="188"/>
      <c r="T185" s="40"/>
      <c r="U185" s="17"/>
      <c r="V185" s="17"/>
      <c r="W185" s="228"/>
      <c r="X185" s="58">
        <f t="shared" si="21"/>
        <v>0</v>
      </c>
      <c r="Y185" s="59">
        <f t="shared" si="22"/>
        <v>0</v>
      </c>
      <c r="AE185" s="2"/>
      <c r="AF185" s="2"/>
      <c r="AG185" s="2"/>
    </row>
    <row r="186" spans="1:33" s="41" customFormat="1" ht="16.2" hidden="1" x14ac:dyDescent="0.3">
      <c r="A186" s="38">
        <f t="shared" si="17"/>
        <v>27</v>
      </c>
      <c r="B186" s="220"/>
      <c r="C186" s="48">
        <f t="shared" si="19"/>
        <v>44745</v>
      </c>
      <c r="D186" s="27"/>
      <c r="E186" s="10"/>
      <c r="F186" s="175">
        <f t="shared" si="20"/>
        <v>0</v>
      </c>
      <c r="G186" s="168"/>
      <c r="H186" s="151"/>
      <c r="I186" s="152"/>
      <c r="J186" s="153"/>
      <c r="K186" s="152"/>
      <c r="L186" s="154"/>
      <c r="M186" s="152"/>
      <c r="N186" s="155"/>
      <c r="O186" s="152"/>
      <c r="P186" s="156"/>
      <c r="Q186" s="152"/>
      <c r="R186" s="157"/>
      <c r="S186" s="188"/>
      <c r="T186" s="40"/>
      <c r="U186" s="17"/>
      <c r="V186" s="17"/>
      <c r="W186" s="228"/>
      <c r="X186" s="58">
        <f t="shared" si="21"/>
        <v>0</v>
      </c>
      <c r="Y186" s="59">
        <f t="shared" si="22"/>
        <v>0</v>
      </c>
      <c r="AE186" s="2"/>
      <c r="AF186" s="2"/>
      <c r="AG186" s="2"/>
    </row>
    <row r="187" spans="1:33" s="41" customFormat="1" ht="16.2" hidden="1" x14ac:dyDescent="0.3">
      <c r="A187" s="38">
        <f t="shared" si="17"/>
        <v>27</v>
      </c>
      <c r="B187" s="220"/>
      <c r="C187" s="48">
        <f t="shared" si="19"/>
        <v>44746</v>
      </c>
      <c r="D187" s="27"/>
      <c r="E187" s="10"/>
      <c r="F187" s="175">
        <f t="shared" si="20"/>
        <v>0</v>
      </c>
      <c r="G187" s="168"/>
      <c r="H187" s="151"/>
      <c r="I187" s="152"/>
      <c r="J187" s="153"/>
      <c r="K187" s="152"/>
      <c r="L187" s="154"/>
      <c r="M187" s="152"/>
      <c r="N187" s="155"/>
      <c r="O187" s="152"/>
      <c r="P187" s="156"/>
      <c r="Q187" s="152"/>
      <c r="R187" s="157"/>
      <c r="S187" s="188"/>
      <c r="T187" s="40"/>
      <c r="U187" s="17"/>
      <c r="V187" s="17"/>
      <c r="W187" s="228"/>
      <c r="X187" s="58">
        <f t="shared" si="21"/>
        <v>0</v>
      </c>
      <c r="Y187" s="59">
        <f t="shared" si="22"/>
        <v>0</v>
      </c>
      <c r="AE187" s="2"/>
      <c r="AF187" s="2"/>
      <c r="AG187" s="2"/>
    </row>
    <row r="188" spans="1:33" s="41" customFormat="1" ht="16.2" hidden="1" x14ac:dyDescent="0.3">
      <c r="A188" s="38">
        <f t="shared" si="17"/>
        <v>28</v>
      </c>
      <c r="B188" s="220"/>
      <c r="C188" s="48">
        <f t="shared" si="19"/>
        <v>44747</v>
      </c>
      <c r="D188" s="27"/>
      <c r="E188" s="10"/>
      <c r="F188" s="175">
        <f t="shared" si="20"/>
        <v>0</v>
      </c>
      <c r="G188" s="168"/>
      <c r="H188" s="151"/>
      <c r="I188" s="152"/>
      <c r="J188" s="153"/>
      <c r="K188" s="152"/>
      <c r="L188" s="154"/>
      <c r="M188" s="152"/>
      <c r="N188" s="155"/>
      <c r="O188" s="152"/>
      <c r="P188" s="156"/>
      <c r="Q188" s="152"/>
      <c r="R188" s="157"/>
      <c r="S188" s="188"/>
      <c r="T188" s="40"/>
      <c r="U188" s="17"/>
      <c r="V188" s="17"/>
      <c r="W188" s="228"/>
      <c r="X188" s="58">
        <f t="shared" si="21"/>
        <v>0</v>
      </c>
      <c r="Y188" s="59">
        <f t="shared" si="22"/>
        <v>0</v>
      </c>
      <c r="AE188" s="2"/>
      <c r="AF188" s="2"/>
      <c r="AG188" s="2"/>
    </row>
    <row r="189" spans="1:33" s="41" customFormat="1" ht="16.2" hidden="1" x14ac:dyDescent="0.3">
      <c r="A189" s="38">
        <f t="shared" si="17"/>
        <v>28</v>
      </c>
      <c r="B189" s="220"/>
      <c r="C189" s="48">
        <f t="shared" si="19"/>
        <v>44748</v>
      </c>
      <c r="D189" s="27"/>
      <c r="E189" s="10"/>
      <c r="F189" s="175">
        <f t="shared" si="20"/>
        <v>0</v>
      </c>
      <c r="G189" s="168"/>
      <c r="H189" s="151"/>
      <c r="I189" s="152"/>
      <c r="J189" s="153"/>
      <c r="K189" s="152"/>
      <c r="L189" s="154"/>
      <c r="M189" s="152"/>
      <c r="N189" s="155"/>
      <c r="O189" s="152"/>
      <c r="P189" s="156"/>
      <c r="Q189" s="152"/>
      <c r="R189" s="157"/>
      <c r="S189" s="188"/>
      <c r="T189" s="40"/>
      <c r="U189" s="17"/>
      <c r="V189" s="17"/>
      <c r="W189" s="228"/>
      <c r="X189" s="58">
        <f t="shared" si="21"/>
        <v>0</v>
      </c>
      <c r="Y189" s="59">
        <f t="shared" si="22"/>
        <v>0</v>
      </c>
      <c r="AE189" s="2"/>
      <c r="AF189" s="2"/>
      <c r="AG189" s="2"/>
    </row>
    <row r="190" spans="1:33" s="41" customFormat="1" ht="16.2" hidden="1" x14ac:dyDescent="0.3">
      <c r="A190" s="38">
        <f t="shared" si="17"/>
        <v>28</v>
      </c>
      <c r="B190" s="220"/>
      <c r="C190" s="48">
        <f t="shared" si="19"/>
        <v>44749</v>
      </c>
      <c r="D190" s="27"/>
      <c r="E190" s="10"/>
      <c r="F190" s="175">
        <f t="shared" si="20"/>
        <v>0</v>
      </c>
      <c r="G190" s="168"/>
      <c r="H190" s="151"/>
      <c r="I190" s="152"/>
      <c r="J190" s="153"/>
      <c r="K190" s="152"/>
      <c r="L190" s="154"/>
      <c r="M190" s="152"/>
      <c r="N190" s="155"/>
      <c r="O190" s="152"/>
      <c r="P190" s="156"/>
      <c r="Q190" s="152"/>
      <c r="R190" s="157"/>
      <c r="S190" s="188"/>
      <c r="T190" s="40"/>
      <c r="U190" s="17"/>
      <c r="V190" s="17"/>
      <c r="W190" s="228"/>
      <c r="X190" s="58">
        <f t="shared" si="21"/>
        <v>0</v>
      </c>
      <c r="Y190" s="59">
        <f t="shared" si="22"/>
        <v>0</v>
      </c>
      <c r="AE190" s="2"/>
      <c r="AF190" s="2"/>
      <c r="AG190" s="2"/>
    </row>
    <row r="191" spans="1:33" s="41" customFormat="1" ht="16.2" hidden="1" x14ac:dyDescent="0.3">
      <c r="A191" s="38">
        <f t="shared" si="17"/>
        <v>28</v>
      </c>
      <c r="B191" s="220"/>
      <c r="C191" s="48">
        <f t="shared" si="19"/>
        <v>44750</v>
      </c>
      <c r="D191" s="27"/>
      <c r="E191" s="10"/>
      <c r="F191" s="175">
        <f t="shared" si="20"/>
        <v>0</v>
      </c>
      <c r="G191" s="168"/>
      <c r="H191" s="151"/>
      <c r="I191" s="152"/>
      <c r="J191" s="153"/>
      <c r="K191" s="152"/>
      <c r="L191" s="154"/>
      <c r="M191" s="152"/>
      <c r="N191" s="155"/>
      <c r="O191" s="152"/>
      <c r="P191" s="156"/>
      <c r="Q191" s="152"/>
      <c r="R191" s="157"/>
      <c r="S191" s="188"/>
      <c r="T191" s="40"/>
      <c r="U191" s="17"/>
      <c r="V191" s="17"/>
      <c r="W191" s="228"/>
      <c r="X191" s="58">
        <f t="shared" si="21"/>
        <v>0</v>
      </c>
      <c r="Y191" s="59">
        <f t="shared" si="22"/>
        <v>0</v>
      </c>
      <c r="AE191" s="2"/>
      <c r="AF191" s="2"/>
      <c r="AG191" s="2"/>
    </row>
    <row r="192" spans="1:33" s="41" customFormat="1" ht="16.2" hidden="1" x14ac:dyDescent="0.3">
      <c r="A192" s="38">
        <f t="shared" si="17"/>
        <v>28</v>
      </c>
      <c r="B192" s="220"/>
      <c r="C192" s="48">
        <f t="shared" si="19"/>
        <v>44751</v>
      </c>
      <c r="D192" s="27"/>
      <c r="E192" s="10"/>
      <c r="F192" s="175">
        <f t="shared" si="20"/>
        <v>0</v>
      </c>
      <c r="G192" s="168"/>
      <c r="H192" s="151"/>
      <c r="I192" s="152"/>
      <c r="J192" s="153"/>
      <c r="K192" s="152"/>
      <c r="L192" s="154"/>
      <c r="M192" s="152"/>
      <c r="N192" s="155"/>
      <c r="O192" s="152"/>
      <c r="P192" s="156"/>
      <c r="Q192" s="152"/>
      <c r="R192" s="157"/>
      <c r="S192" s="188"/>
      <c r="T192" s="40"/>
      <c r="U192" s="17"/>
      <c r="V192" s="17"/>
      <c r="W192" s="228"/>
      <c r="X192" s="58">
        <f t="shared" si="21"/>
        <v>0</v>
      </c>
      <c r="Y192" s="59">
        <f t="shared" si="22"/>
        <v>0</v>
      </c>
      <c r="AE192" s="2"/>
      <c r="AF192" s="2"/>
      <c r="AG192" s="2"/>
    </row>
    <row r="193" spans="1:33" s="41" customFormat="1" ht="16.2" hidden="1" x14ac:dyDescent="0.3">
      <c r="A193" s="38">
        <f t="shared" si="17"/>
        <v>28</v>
      </c>
      <c r="B193" s="220"/>
      <c r="C193" s="48">
        <f t="shared" si="19"/>
        <v>44752</v>
      </c>
      <c r="D193" s="27"/>
      <c r="E193" s="10"/>
      <c r="F193" s="175">
        <f t="shared" si="20"/>
        <v>0</v>
      </c>
      <c r="G193" s="168"/>
      <c r="H193" s="151"/>
      <c r="I193" s="152"/>
      <c r="J193" s="153"/>
      <c r="K193" s="152"/>
      <c r="L193" s="154"/>
      <c r="M193" s="152"/>
      <c r="N193" s="155"/>
      <c r="O193" s="152"/>
      <c r="P193" s="156"/>
      <c r="Q193" s="152"/>
      <c r="R193" s="157"/>
      <c r="S193" s="188"/>
      <c r="T193" s="40"/>
      <c r="U193" s="17"/>
      <c r="V193" s="17"/>
      <c r="W193" s="228"/>
      <c r="X193" s="58">
        <f t="shared" si="21"/>
        <v>0</v>
      </c>
      <c r="Y193" s="59">
        <f t="shared" si="22"/>
        <v>0</v>
      </c>
      <c r="AE193" s="2"/>
      <c r="AF193" s="2"/>
      <c r="AG193" s="2"/>
    </row>
    <row r="194" spans="1:33" s="41" customFormat="1" ht="16.2" hidden="1" x14ac:dyDescent="0.3">
      <c r="A194" s="38">
        <f t="shared" ref="A194:A257" si="23">_xlfn.ISOWEEKNUM(C194)</f>
        <v>28</v>
      </c>
      <c r="B194" s="220"/>
      <c r="C194" s="48">
        <f t="shared" si="19"/>
        <v>44753</v>
      </c>
      <c r="D194" s="27"/>
      <c r="E194" s="10"/>
      <c r="F194" s="175">
        <f t="shared" si="20"/>
        <v>0</v>
      </c>
      <c r="G194" s="168"/>
      <c r="H194" s="151"/>
      <c r="I194" s="152"/>
      <c r="J194" s="153"/>
      <c r="K194" s="152"/>
      <c r="L194" s="154"/>
      <c r="M194" s="152"/>
      <c r="N194" s="155"/>
      <c r="O194" s="152"/>
      <c r="P194" s="156"/>
      <c r="Q194" s="152"/>
      <c r="R194" s="157"/>
      <c r="S194" s="188"/>
      <c r="T194" s="40"/>
      <c r="U194" s="17"/>
      <c r="V194" s="17"/>
      <c r="W194" s="228"/>
      <c r="X194" s="58">
        <f t="shared" si="21"/>
        <v>0</v>
      </c>
      <c r="Y194" s="59">
        <f t="shared" si="22"/>
        <v>0</v>
      </c>
      <c r="AE194" s="2"/>
      <c r="AF194" s="2"/>
      <c r="AG194" s="2"/>
    </row>
    <row r="195" spans="1:33" s="41" customFormat="1" ht="16.2" hidden="1" x14ac:dyDescent="0.3">
      <c r="A195" s="38">
        <f t="shared" si="23"/>
        <v>29</v>
      </c>
      <c r="B195" s="220"/>
      <c r="C195" s="48">
        <f t="shared" si="19"/>
        <v>44754</v>
      </c>
      <c r="D195" s="27"/>
      <c r="E195" s="10"/>
      <c r="F195" s="175">
        <f t="shared" si="20"/>
        <v>0</v>
      </c>
      <c r="G195" s="168"/>
      <c r="H195" s="151"/>
      <c r="I195" s="152"/>
      <c r="J195" s="153"/>
      <c r="K195" s="152"/>
      <c r="L195" s="154"/>
      <c r="M195" s="152"/>
      <c r="N195" s="155"/>
      <c r="O195" s="152"/>
      <c r="P195" s="156"/>
      <c r="Q195" s="152"/>
      <c r="R195" s="157"/>
      <c r="S195" s="188"/>
      <c r="T195" s="40"/>
      <c r="U195" s="17"/>
      <c r="V195" s="17"/>
      <c r="W195" s="228"/>
      <c r="X195" s="58">
        <f t="shared" si="21"/>
        <v>0</v>
      </c>
      <c r="Y195" s="59">
        <f t="shared" si="22"/>
        <v>0</v>
      </c>
      <c r="AE195" s="2"/>
      <c r="AF195" s="2"/>
      <c r="AG195" s="2"/>
    </row>
    <row r="196" spans="1:33" s="41" customFormat="1" ht="16.2" hidden="1" x14ac:dyDescent="0.3">
      <c r="A196" s="38">
        <f t="shared" si="23"/>
        <v>29</v>
      </c>
      <c r="B196" s="220"/>
      <c r="C196" s="48">
        <f t="shared" ref="C196:C259" si="24">C195+1</f>
        <v>44755</v>
      </c>
      <c r="D196" s="54"/>
      <c r="E196" s="10"/>
      <c r="F196" s="175">
        <f t="shared" si="20"/>
        <v>0</v>
      </c>
      <c r="G196" s="168"/>
      <c r="H196" s="151"/>
      <c r="I196" s="152"/>
      <c r="J196" s="153"/>
      <c r="K196" s="152"/>
      <c r="L196" s="154"/>
      <c r="M196" s="152"/>
      <c r="N196" s="155"/>
      <c r="O196" s="152"/>
      <c r="P196" s="156"/>
      <c r="Q196" s="152"/>
      <c r="R196" s="157"/>
      <c r="S196" s="188"/>
      <c r="T196" s="40"/>
      <c r="U196" s="17"/>
      <c r="V196" s="17"/>
      <c r="W196" s="228"/>
      <c r="X196" s="58">
        <f t="shared" si="21"/>
        <v>0</v>
      </c>
      <c r="Y196" s="59">
        <f t="shared" si="22"/>
        <v>0</v>
      </c>
      <c r="AE196" s="2"/>
      <c r="AF196" s="2"/>
      <c r="AG196" s="2"/>
    </row>
    <row r="197" spans="1:33" s="41" customFormat="1" ht="16.2" hidden="1" x14ac:dyDescent="0.3">
      <c r="A197" s="38">
        <f t="shared" si="23"/>
        <v>29</v>
      </c>
      <c r="B197" s="220"/>
      <c r="C197" s="48">
        <f t="shared" si="24"/>
        <v>44756</v>
      </c>
      <c r="D197" s="27"/>
      <c r="E197" s="10"/>
      <c r="F197" s="175">
        <f t="shared" si="20"/>
        <v>0</v>
      </c>
      <c r="G197" s="168"/>
      <c r="H197" s="151"/>
      <c r="I197" s="152"/>
      <c r="J197" s="153"/>
      <c r="K197" s="152"/>
      <c r="L197" s="154"/>
      <c r="M197" s="152"/>
      <c r="N197" s="155"/>
      <c r="O197" s="152"/>
      <c r="P197" s="156"/>
      <c r="Q197" s="152"/>
      <c r="R197" s="157"/>
      <c r="S197" s="188"/>
      <c r="T197" s="40"/>
      <c r="U197" s="17"/>
      <c r="V197" s="17"/>
      <c r="W197" s="228"/>
      <c r="X197" s="58">
        <f t="shared" si="21"/>
        <v>0</v>
      </c>
      <c r="Y197" s="59">
        <f t="shared" si="22"/>
        <v>0</v>
      </c>
      <c r="AE197" s="2"/>
      <c r="AF197" s="2"/>
      <c r="AG197" s="2"/>
    </row>
    <row r="198" spans="1:33" s="41" customFormat="1" ht="16.2" hidden="1" x14ac:dyDescent="0.3">
      <c r="A198" s="38">
        <f t="shared" si="23"/>
        <v>29</v>
      </c>
      <c r="B198" s="220"/>
      <c r="C198" s="48">
        <f t="shared" si="24"/>
        <v>44757</v>
      </c>
      <c r="D198" s="27"/>
      <c r="E198" s="10"/>
      <c r="F198" s="175">
        <f t="shared" si="20"/>
        <v>0</v>
      </c>
      <c r="G198" s="168"/>
      <c r="H198" s="151"/>
      <c r="I198" s="152"/>
      <c r="J198" s="153"/>
      <c r="K198" s="152"/>
      <c r="L198" s="154"/>
      <c r="M198" s="152"/>
      <c r="N198" s="155"/>
      <c r="O198" s="152"/>
      <c r="P198" s="156"/>
      <c r="Q198" s="152"/>
      <c r="R198" s="157"/>
      <c r="S198" s="188"/>
      <c r="T198" s="40"/>
      <c r="U198" s="18"/>
      <c r="V198" s="18"/>
      <c r="W198" s="228"/>
      <c r="X198" s="58">
        <f t="shared" si="21"/>
        <v>0</v>
      </c>
      <c r="Y198" s="59">
        <f t="shared" si="22"/>
        <v>0</v>
      </c>
      <c r="AE198" s="2"/>
      <c r="AF198" s="2"/>
      <c r="AG198" s="2"/>
    </row>
    <row r="199" spans="1:33" s="41" customFormat="1" ht="16.2" hidden="1" x14ac:dyDescent="0.3">
      <c r="A199" s="38">
        <f t="shared" si="23"/>
        <v>29</v>
      </c>
      <c r="B199" s="220"/>
      <c r="C199" s="48">
        <f t="shared" si="24"/>
        <v>44758</v>
      </c>
      <c r="D199" s="27"/>
      <c r="E199" s="10"/>
      <c r="F199" s="175">
        <f t="shared" si="20"/>
        <v>0</v>
      </c>
      <c r="G199" s="168"/>
      <c r="H199" s="151"/>
      <c r="I199" s="152"/>
      <c r="J199" s="153"/>
      <c r="K199" s="152"/>
      <c r="L199" s="154"/>
      <c r="M199" s="152"/>
      <c r="N199" s="155"/>
      <c r="O199" s="152"/>
      <c r="P199" s="156"/>
      <c r="Q199" s="152"/>
      <c r="R199" s="157"/>
      <c r="S199" s="188"/>
      <c r="T199" s="40"/>
      <c r="U199" s="17"/>
      <c r="V199" s="17"/>
      <c r="W199" s="228"/>
      <c r="X199" s="58">
        <f t="shared" si="21"/>
        <v>0</v>
      </c>
      <c r="Y199" s="59">
        <f t="shared" si="22"/>
        <v>0</v>
      </c>
      <c r="AE199" s="2"/>
      <c r="AF199" s="2"/>
      <c r="AG199" s="2"/>
    </row>
    <row r="200" spans="1:33" s="41" customFormat="1" ht="16.2" hidden="1" x14ac:dyDescent="0.3">
      <c r="A200" s="38">
        <f t="shared" si="23"/>
        <v>29</v>
      </c>
      <c r="B200" s="220"/>
      <c r="C200" s="48">
        <f t="shared" si="24"/>
        <v>44759</v>
      </c>
      <c r="D200" s="49"/>
      <c r="E200" s="24"/>
      <c r="F200" s="175">
        <f t="shared" si="20"/>
        <v>0</v>
      </c>
      <c r="G200" s="168"/>
      <c r="H200" s="151"/>
      <c r="I200" s="152"/>
      <c r="J200" s="153"/>
      <c r="K200" s="152"/>
      <c r="L200" s="154"/>
      <c r="M200" s="152"/>
      <c r="N200" s="155"/>
      <c r="O200" s="152"/>
      <c r="P200" s="156"/>
      <c r="Q200" s="152"/>
      <c r="R200" s="157"/>
      <c r="S200" s="188"/>
      <c r="T200" s="40"/>
      <c r="U200" s="17"/>
      <c r="V200" s="17"/>
      <c r="W200" s="228"/>
      <c r="X200" s="58">
        <f t="shared" si="21"/>
        <v>0</v>
      </c>
      <c r="Y200" s="59">
        <f t="shared" si="22"/>
        <v>0</v>
      </c>
      <c r="AE200" s="2"/>
      <c r="AF200" s="2"/>
      <c r="AG200" s="2"/>
    </row>
    <row r="201" spans="1:33" s="41" customFormat="1" ht="16.2" hidden="1" x14ac:dyDescent="0.3">
      <c r="A201" s="38">
        <f t="shared" si="23"/>
        <v>29</v>
      </c>
      <c r="B201" s="220"/>
      <c r="C201" s="48">
        <f t="shared" si="24"/>
        <v>44760</v>
      </c>
      <c r="D201" s="27"/>
      <c r="E201" s="10"/>
      <c r="F201" s="175">
        <f t="shared" ref="F201:F264" si="25" xml:space="preserve"> SUM(IF(WEEKDAY(C201,2)=7,E195:E201,0))</f>
        <v>0</v>
      </c>
      <c r="G201" s="168"/>
      <c r="H201" s="151"/>
      <c r="I201" s="152"/>
      <c r="J201" s="153"/>
      <c r="K201" s="152"/>
      <c r="L201" s="154"/>
      <c r="M201" s="152"/>
      <c r="N201" s="155"/>
      <c r="O201" s="152"/>
      <c r="P201" s="156"/>
      <c r="Q201" s="152"/>
      <c r="R201" s="157"/>
      <c r="S201" s="188"/>
      <c r="T201" s="40"/>
      <c r="U201" s="17"/>
      <c r="V201" s="17"/>
      <c r="W201" s="228"/>
      <c r="X201" s="58">
        <f t="shared" ref="X201:X264" si="26">V201-U201-W201</f>
        <v>0</v>
      </c>
      <c r="Y201" s="59">
        <f t="shared" si="22"/>
        <v>0</v>
      </c>
      <c r="AE201" s="2"/>
      <c r="AF201" s="2"/>
      <c r="AG201" s="2"/>
    </row>
    <row r="202" spans="1:33" s="41" customFormat="1" ht="16.2" hidden="1" x14ac:dyDescent="0.3">
      <c r="A202" s="38">
        <f t="shared" si="23"/>
        <v>30</v>
      </c>
      <c r="B202" s="220"/>
      <c r="C202" s="48">
        <f t="shared" si="24"/>
        <v>44761</v>
      </c>
      <c r="D202" s="27"/>
      <c r="E202" s="10"/>
      <c r="F202" s="175">
        <f t="shared" si="25"/>
        <v>0</v>
      </c>
      <c r="G202" s="168"/>
      <c r="H202" s="151"/>
      <c r="I202" s="152"/>
      <c r="J202" s="153"/>
      <c r="K202" s="152"/>
      <c r="L202" s="154"/>
      <c r="M202" s="152"/>
      <c r="N202" s="155"/>
      <c r="O202" s="152"/>
      <c r="P202" s="156"/>
      <c r="Q202" s="152"/>
      <c r="R202" s="157"/>
      <c r="S202" s="188"/>
      <c r="T202" s="40"/>
      <c r="U202" s="17"/>
      <c r="V202" s="17"/>
      <c r="W202" s="228"/>
      <c r="X202" s="58">
        <f t="shared" si="26"/>
        <v>0</v>
      </c>
      <c r="Y202" s="59">
        <f t="shared" si="22"/>
        <v>0</v>
      </c>
      <c r="AE202" s="2"/>
      <c r="AF202" s="2"/>
      <c r="AG202" s="2"/>
    </row>
    <row r="203" spans="1:33" s="41" customFormat="1" ht="16.2" hidden="1" x14ac:dyDescent="0.3">
      <c r="A203" s="38">
        <f t="shared" si="23"/>
        <v>30</v>
      </c>
      <c r="B203" s="220"/>
      <c r="C203" s="48">
        <f t="shared" si="24"/>
        <v>44762</v>
      </c>
      <c r="D203" s="27"/>
      <c r="E203" s="10"/>
      <c r="F203" s="175">
        <f t="shared" si="25"/>
        <v>0</v>
      </c>
      <c r="G203" s="168"/>
      <c r="H203" s="151"/>
      <c r="I203" s="152"/>
      <c r="J203" s="153"/>
      <c r="K203" s="152"/>
      <c r="L203" s="154"/>
      <c r="M203" s="152"/>
      <c r="N203" s="155"/>
      <c r="O203" s="152"/>
      <c r="P203" s="156"/>
      <c r="Q203" s="152"/>
      <c r="R203" s="157"/>
      <c r="S203" s="188"/>
      <c r="T203" s="40"/>
      <c r="U203" s="17"/>
      <c r="V203" s="17"/>
      <c r="W203" s="228"/>
      <c r="X203" s="58">
        <f t="shared" si="26"/>
        <v>0</v>
      </c>
      <c r="Y203" s="59">
        <f t="shared" si="22"/>
        <v>0</v>
      </c>
      <c r="AE203" s="2"/>
      <c r="AF203" s="2"/>
      <c r="AG203" s="2"/>
    </row>
    <row r="204" spans="1:33" s="41" customFormat="1" ht="16.2" hidden="1" x14ac:dyDescent="0.3">
      <c r="A204" s="38">
        <f t="shared" si="23"/>
        <v>30</v>
      </c>
      <c r="B204" s="220"/>
      <c r="C204" s="48">
        <f t="shared" si="24"/>
        <v>44763</v>
      </c>
      <c r="D204" s="27"/>
      <c r="E204" s="10"/>
      <c r="F204" s="175">
        <f t="shared" si="25"/>
        <v>0</v>
      </c>
      <c r="G204" s="168"/>
      <c r="H204" s="151"/>
      <c r="I204" s="152"/>
      <c r="J204" s="153"/>
      <c r="K204" s="152"/>
      <c r="L204" s="154"/>
      <c r="M204" s="152"/>
      <c r="N204" s="155"/>
      <c r="O204" s="152"/>
      <c r="P204" s="156"/>
      <c r="Q204" s="152"/>
      <c r="R204" s="157"/>
      <c r="S204" s="188"/>
      <c r="T204" s="40"/>
      <c r="U204" s="18"/>
      <c r="V204" s="18"/>
      <c r="W204" s="228"/>
      <c r="X204" s="58">
        <f t="shared" si="26"/>
        <v>0</v>
      </c>
      <c r="Y204" s="59">
        <f t="shared" si="22"/>
        <v>0</v>
      </c>
      <c r="AE204" s="2"/>
      <c r="AF204" s="2"/>
      <c r="AG204" s="2"/>
    </row>
    <row r="205" spans="1:33" s="41" customFormat="1" ht="16.2" hidden="1" x14ac:dyDescent="0.3">
      <c r="A205" s="38">
        <f t="shared" si="23"/>
        <v>30</v>
      </c>
      <c r="B205" s="220"/>
      <c r="C205" s="48">
        <f t="shared" si="24"/>
        <v>44764</v>
      </c>
      <c r="D205" s="27"/>
      <c r="E205" s="10"/>
      <c r="F205" s="175">
        <f t="shared" si="25"/>
        <v>0</v>
      </c>
      <c r="G205" s="168"/>
      <c r="H205" s="151"/>
      <c r="I205" s="152"/>
      <c r="J205" s="153"/>
      <c r="K205" s="152"/>
      <c r="L205" s="154"/>
      <c r="M205" s="152"/>
      <c r="N205" s="155"/>
      <c r="O205" s="152"/>
      <c r="P205" s="156"/>
      <c r="Q205" s="152"/>
      <c r="R205" s="157"/>
      <c r="S205" s="188"/>
      <c r="T205" s="40"/>
      <c r="U205" s="17"/>
      <c r="V205" s="17"/>
      <c r="W205" s="228"/>
      <c r="X205" s="58">
        <f t="shared" si="26"/>
        <v>0</v>
      </c>
      <c r="Y205" s="59">
        <f t="shared" si="22"/>
        <v>0</v>
      </c>
      <c r="AE205" s="2"/>
      <c r="AF205" s="2"/>
      <c r="AG205" s="2"/>
    </row>
    <row r="206" spans="1:33" s="41" customFormat="1" ht="16.2" hidden="1" x14ac:dyDescent="0.3">
      <c r="A206" s="38">
        <f t="shared" si="23"/>
        <v>30</v>
      </c>
      <c r="B206" s="220"/>
      <c r="C206" s="48">
        <f t="shared" si="24"/>
        <v>44765</v>
      </c>
      <c r="D206" s="27"/>
      <c r="E206" s="24"/>
      <c r="F206" s="175">
        <f t="shared" si="25"/>
        <v>0</v>
      </c>
      <c r="G206" s="168"/>
      <c r="H206" s="151"/>
      <c r="I206" s="152"/>
      <c r="J206" s="153"/>
      <c r="K206" s="152"/>
      <c r="L206" s="154"/>
      <c r="M206" s="152"/>
      <c r="N206" s="155"/>
      <c r="O206" s="152"/>
      <c r="P206" s="156"/>
      <c r="Q206" s="152"/>
      <c r="R206" s="157"/>
      <c r="S206" s="188"/>
      <c r="T206" s="40"/>
      <c r="U206" s="17"/>
      <c r="V206" s="17"/>
      <c r="W206" s="228"/>
      <c r="X206" s="58">
        <f t="shared" si="26"/>
        <v>0</v>
      </c>
      <c r="Y206" s="59">
        <f t="shared" si="22"/>
        <v>0</v>
      </c>
      <c r="AE206" s="2"/>
      <c r="AF206" s="2"/>
      <c r="AG206" s="2"/>
    </row>
    <row r="207" spans="1:33" s="41" customFormat="1" ht="16.2" hidden="1" x14ac:dyDescent="0.3">
      <c r="A207" s="38">
        <f t="shared" si="23"/>
        <v>30</v>
      </c>
      <c r="B207" s="220"/>
      <c r="C207" s="48">
        <f t="shared" si="24"/>
        <v>44766</v>
      </c>
      <c r="D207" s="27"/>
      <c r="E207" s="10"/>
      <c r="F207" s="175">
        <f t="shared" si="25"/>
        <v>0</v>
      </c>
      <c r="G207" s="168"/>
      <c r="H207" s="151"/>
      <c r="I207" s="152"/>
      <c r="J207" s="153"/>
      <c r="K207" s="152"/>
      <c r="L207" s="154"/>
      <c r="M207" s="152"/>
      <c r="N207" s="155"/>
      <c r="O207" s="152"/>
      <c r="P207" s="156"/>
      <c r="Q207" s="152"/>
      <c r="R207" s="157"/>
      <c r="S207" s="188"/>
      <c r="T207" s="40"/>
      <c r="U207" s="17"/>
      <c r="V207" s="17"/>
      <c r="W207" s="228"/>
      <c r="X207" s="58">
        <f t="shared" si="26"/>
        <v>0</v>
      </c>
      <c r="Y207" s="59">
        <f t="shared" si="22"/>
        <v>0</v>
      </c>
      <c r="AE207" s="2"/>
      <c r="AF207" s="2"/>
      <c r="AG207" s="2"/>
    </row>
    <row r="208" spans="1:33" s="41" customFormat="1" ht="16.2" hidden="1" x14ac:dyDescent="0.3">
      <c r="A208" s="38">
        <f t="shared" si="23"/>
        <v>30</v>
      </c>
      <c r="B208" s="220"/>
      <c r="C208" s="48">
        <f t="shared" si="24"/>
        <v>44767</v>
      </c>
      <c r="D208" s="27"/>
      <c r="E208" s="10"/>
      <c r="F208" s="175">
        <f t="shared" si="25"/>
        <v>0</v>
      </c>
      <c r="G208" s="168"/>
      <c r="H208" s="151"/>
      <c r="I208" s="152"/>
      <c r="J208" s="153"/>
      <c r="K208" s="152"/>
      <c r="L208" s="154"/>
      <c r="M208" s="152"/>
      <c r="N208" s="155"/>
      <c r="O208" s="152"/>
      <c r="P208" s="156"/>
      <c r="Q208" s="152"/>
      <c r="R208" s="157"/>
      <c r="S208" s="188"/>
      <c r="T208" s="40"/>
      <c r="U208" s="17"/>
      <c r="V208" s="17"/>
      <c r="W208" s="228"/>
      <c r="X208" s="58">
        <f t="shared" si="26"/>
        <v>0</v>
      </c>
      <c r="Y208" s="59">
        <f t="shared" si="22"/>
        <v>0</v>
      </c>
      <c r="AE208" s="2"/>
      <c r="AF208" s="2"/>
      <c r="AG208" s="2"/>
    </row>
    <row r="209" spans="1:33" s="41" customFormat="1" ht="16.2" hidden="1" x14ac:dyDescent="0.3">
      <c r="A209" s="38">
        <f t="shared" si="23"/>
        <v>31</v>
      </c>
      <c r="B209" s="220"/>
      <c r="C209" s="48">
        <f t="shared" si="24"/>
        <v>44768</v>
      </c>
      <c r="D209" s="54"/>
      <c r="E209" s="10"/>
      <c r="F209" s="175">
        <f t="shared" si="25"/>
        <v>0</v>
      </c>
      <c r="G209" s="168"/>
      <c r="H209" s="151"/>
      <c r="I209" s="152"/>
      <c r="J209" s="153"/>
      <c r="K209" s="152"/>
      <c r="L209" s="154"/>
      <c r="M209" s="152"/>
      <c r="N209" s="155"/>
      <c r="O209" s="152"/>
      <c r="P209" s="156"/>
      <c r="Q209" s="152"/>
      <c r="R209" s="157"/>
      <c r="S209" s="188"/>
      <c r="T209" s="40"/>
      <c r="U209" s="17"/>
      <c r="V209" s="17"/>
      <c r="W209" s="228"/>
      <c r="X209" s="58">
        <f t="shared" si="26"/>
        <v>0</v>
      </c>
      <c r="Y209" s="59">
        <f t="shared" si="22"/>
        <v>0</v>
      </c>
      <c r="AE209" s="2"/>
      <c r="AF209" s="2"/>
      <c r="AG209" s="2"/>
    </row>
    <row r="210" spans="1:33" s="41" customFormat="1" ht="16.2" hidden="1" x14ac:dyDescent="0.3">
      <c r="A210" s="38">
        <f t="shared" si="23"/>
        <v>31</v>
      </c>
      <c r="B210" s="220"/>
      <c r="C210" s="48">
        <f t="shared" si="24"/>
        <v>44769</v>
      </c>
      <c r="D210" s="53"/>
      <c r="E210" s="44"/>
      <c r="F210" s="175">
        <f t="shared" si="25"/>
        <v>0</v>
      </c>
      <c r="G210" s="168"/>
      <c r="H210" s="151"/>
      <c r="I210" s="152"/>
      <c r="J210" s="153"/>
      <c r="K210" s="152"/>
      <c r="L210" s="154"/>
      <c r="M210" s="152"/>
      <c r="N210" s="155"/>
      <c r="O210" s="152"/>
      <c r="P210" s="156"/>
      <c r="Q210" s="152"/>
      <c r="R210" s="157"/>
      <c r="S210" s="188"/>
      <c r="T210" s="40"/>
      <c r="U210" s="18"/>
      <c r="V210" s="18"/>
      <c r="W210" s="228"/>
      <c r="X210" s="58">
        <f t="shared" si="26"/>
        <v>0</v>
      </c>
      <c r="Y210" s="59">
        <f t="shared" si="22"/>
        <v>0</v>
      </c>
      <c r="AE210" s="2"/>
      <c r="AF210" s="2"/>
      <c r="AG210" s="2"/>
    </row>
    <row r="211" spans="1:33" s="41" customFormat="1" ht="16.2" hidden="1" x14ac:dyDescent="0.3">
      <c r="A211" s="38">
        <f t="shared" si="23"/>
        <v>31</v>
      </c>
      <c r="B211" s="220"/>
      <c r="C211" s="48">
        <f t="shared" si="24"/>
        <v>44770</v>
      </c>
      <c r="D211" s="27"/>
      <c r="E211" s="24"/>
      <c r="F211" s="175">
        <f t="shared" si="25"/>
        <v>0</v>
      </c>
      <c r="G211" s="168"/>
      <c r="H211" s="151"/>
      <c r="I211" s="152"/>
      <c r="J211" s="153"/>
      <c r="K211" s="152"/>
      <c r="L211" s="154"/>
      <c r="M211" s="152"/>
      <c r="N211" s="155"/>
      <c r="O211" s="152"/>
      <c r="P211" s="156"/>
      <c r="Q211" s="152"/>
      <c r="R211" s="157"/>
      <c r="S211" s="188"/>
      <c r="T211" s="40"/>
      <c r="U211" s="18"/>
      <c r="V211" s="18"/>
      <c r="W211" s="228"/>
      <c r="X211" s="58">
        <f t="shared" ref="X211" si="27">V211-U211-W211</f>
        <v>0</v>
      </c>
      <c r="Y211" s="59">
        <f t="shared" si="22"/>
        <v>0</v>
      </c>
      <c r="AE211" s="2"/>
      <c r="AF211" s="2"/>
      <c r="AG211" s="2"/>
    </row>
    <row r="212" spans="1:33" s="41" customFormat="1" ht="16.2" hidden="1" x14ac:dyDescent="0.3">
      <c r="A212" s="38">
        <f t="shared" si="23"/>
        <v>31</v>
      </c>
      <c r="B212" s="220"/>
      <c r="C212" s="48">
        <f t="shared" si="24"/>
        <v>44771</v>
      </c>
      <c r="D212" s="27"/>
      <c r="E212" s="24"/>
      <c r="F212" s="175">
        <f t="shared" si="25"/>
        <v>0</v>
      </c>
      <c r="G212" s="168"/>
      <c r="H212" s="151"/>
      <c r="I212" s="152"/>
      <c r="J212" s="153"/>
      <c r="K212" s="152"/>
      <c r="L212" s="154"/>
      <c r="M212" s="152"/>
      <c r="N212" s="155"/>
      <c r="O212" s="152"/>
      <c r="P212" s="156"/>
      <c r="Q212" s="152"/>
      <c r="R212" s="157"/>
      <c r="S212" s="188"/>
      <c r="T212" s="40"/>
      <c r="U212" s="17"/>
      <c r="V212" s="17"/>
      <c r="W212" s="228"/>
      <c r="X212" s="58">
        <f t="shared" ref="X212" si="28">V212-U212-W212</f>
        <v>0</v>
      </c>
      <c r="Y212" s="59">
        <f t="shared" si="22"/>
        <v>0</v>
      </c>
      <c r="AE212" s="2"/>
      <c r="AF212" s="2"/>
      <c r="AG212" s="2"/>
    </row>
    <row r="213" spans="1:33" s="41" customFormat="1" ht="16.2" hidden="1" x14ac:dyDescent="0.3">
      <c r="A213" s="38">
        <f t="shared" si="23"/>
        <v>31</v>
      </c>
      <c r="B213" s="221"/>
      <c r="C213" s="48">
        <f t="shared" si="24"/>
        <v>44772</v>
      </c>
      <c r="D213" s="49"/>
      <c r="E213" s="24"/>
      <c r="F213" s="175">
        <f t="shared" si="25"/>
        <v>0</v>
      </c>
      <c r="G213" s="168"/>
      <c r="H213" s="151"/>
      <c r="I213" s="152"/>
      <c r="J213" s="153"/>
      <c r="K213" s="185"/>
      <c r="L213" s="154"/>
      <c r="M213" s="152"/>
      <c r="N213" s="155"/>
      <c r="O213" s="152"/>
      <c r="P213" s="156"/>
      <c r="Q213" s="152"/>
      <c r="R213" s="157"/>
      <c r="S213" s="188"/>
      <c r="T213" s="40"/>
      <c r="U213" s="17"/>
      <c r="V213" s="17"/>
      <c r="W213" s="228"/>
      <c r="X213" s="58">
        <f t="shared" ref="X213" si="29">V213-U213-W213</f>
        <v>0</v>
      </c>
      <c r="Y213" s="59">
        <f t="shared" si="22"/>
        <v>0</v>
      </c>
      <c r="AE213" s="2"/>
      <c r="AF213" s="2"/>
      <c r="AG213" s="2"/>
    </row>
    <row r="214" spans="1:33" s="41" customFormat="1" ht="16.2" hidden="1" x14ac:dyDescent="0.3">
      <c r="A214" s="38">
        <f t="shared" si="23"/>
        <v>31</v>
      </c>
      <c r="B214" s="219" t="s">
        <v>12</v>
      </c>
      <c r="C214" s="48">
        <f t="shared" si="24"/>
        <v>44773</v>
      </c>
      <c r="D214" s="49"/>
      <c r="E214" s="10"/>
      <c r="F214" s="175">
        <f t="shared" si="25"/>
        <v>0</v>
      </c>
      <c r="G214" s="168"/>
      <c r="H214" s="151"/>
      <c r="I214" s="152"/>
      <c r="J214" s="153"/>
      <c r="K214" s="152"/>
      <c r="L214" s="154"/>
      <c r="M214" s="152"/>
      <c r="N214" s="155"/>
      <c r="O214" s="152"/>
      <c r="P214" s="156"/>
      <c r="Q214" s="152"/>
      <c r="R214" s="157"/>
      <c r="S214" s="188"/>
      <c r="T214" s="40"/>
      <c r="U214" s="17"/>
      <c r="V214" s="17"/>
      <c r="W214" s="228"/>
      <c r="X214" s="58">
        <f t="shared" si="26"/>
        <v>0</v>
      </c>
      <c r="Y214" s="59">
        <f t="shared" ref="Y214:Y277" si="30" xml:space="preserve"> SUM(IF(WEEKDAY(C214,2)=7,X208:X214,0))</f>
        <v>0</v>
      </c>
      <c r="AE214" s="2"/>
      <c r="AF214" s="2"/>
      <c r="AG214" s="2"/>
    </row>
    <row r="215" spans="1:33" s="41" customFormat="1" ht="16.2" hidden="1" x14ac:dyDescent="0.3">
      <c r="A215" s="38">
        <f t="shared" si="23"/>
        <v>31</v>
      </c>
      <c r="B215" s="220"/>
      <c r="C215" s="48">
        <f t="shared" si="24"/>
        <v>44774</v>
      </c>
      <c r="D215" s="49"/>
      <c r="E215" s="10"/>
      <c r="F215" s="175">
        <f t="shared" si="25"/>
        <v>0</v>
      </c>
      <c r="G215" s="168"/>
      <c r="H215" s="151"/>
      <c r="I215" s="152"/>
      <c r="J215" s="153"/>
      <c r="K215" s="152"/>
      <c r="L215" s="154"/>
      <c r="M215" s="152"/>
      <c r="N215" s="155"/>
      <c r="O215" s="152"/>
      <c r="P215" s="156"/>
      <c r="Q215" s="152"/>
      <c r="R215" s="157"/>
      <c r="S215" s="188"/>
      <c r="T215" s="40"/>
      <c r="U215" s="17"/>
      <c r="V215" s="17"/>
      <c r="W215" s="228"/>
      <c r="X215" s="58">
        <f t="shared" si="26"/>
        <v>0</v>
      </c>
      <c r="Y215" s="59">
        <f t="shared" si="30"/>
        <v>0</v>
      </c>
      <c r="AE215" s="2"/>
      <c r="AF215" s="2"/>
      <c r="AG215" s="2"/>
    </row>
    <row r="216" spans="1:33" s="41" customFormat="1" ht="16.2" hidden="1" x14ac:dyDescent="0.3">
      <c r="A216" s="38">
        <f t="shared" si="23"/>
        <v>32</v>
      </c>
      <c r="B216" s="220"/>
      <c r="C216" s="48">
        <f t="shared" si="24"/>
        <v>44775</v>
      </c>
      <c r="D216" s="49"/>
      <c r="E216" s="10"/>
      <c r="F216" s="175">
        <f t="shared" si="25"/>
        <v>0</v>
      </c>
      <c r="G216" s="168"/>
      <c r="H216" s="151"/>
      <c r="I216" s="152"/>
      <c r="J216" s="153"/>
      <c r="K216" s="152"/>
      <c r="L216" s="154"/>
      <c r="M216" s="152"/>
      <c r="N216" s="155"/>
      <c r="O216" s="152"/>
      <c r="P216" s="156"/>
      <c r="Q216" s="152"/>
      <c r="R216" s="157"/>
      <c r="S216" s="188"/>
      <c r="T216" s="40"/>
      <c r="U216" s="17"/>
      <c r="V216" s="17"/>
      <c r="W216" s="228"/>
      <c r="X216" s="58">
        <f t="shared" si="26"/>
        <v>0</v>
      </c>
      <c r="Y216" s="59">
        <f t="shared" si="30"/>
        <v>0</v>
      </c>
      <c r="AE216" s="2"/>
      <c r="AF216" s="2"/>
      <c r="AG216" s="2"/>
    </row>
    <row r="217" spans="1:33" s="41" customFormat="1" ht="16.2" hidden="1" x14ac:dyDescent="0.3">
      <c r="A217" s="38">
        <f t="shared" si="23"/>
        <v>32</v>
      </c>
      <c r="B217" s="220"/>
      <c r="C217" s="48">
        <f t="shared" si="24"/>
        <v>44776</v>
      </c>
      <c r="D217" s="27"/>
      <c r="E217" s="10"/>
      <c r="F217" s="175">
        <f t="shared" si="25"/>
        <v>0</v>
      </c>
      <c r="G217" s="168"/>
      <c r="H217" s="151"/>
      <c r="I217" s="152"/>
      <c r="J217" s="153"/>
      <c r="K217" s="152"/>
      <c r="L217" s="154"/>
      <c r="M217" s="152"/>
      <c r="N217" s="155"/>
      <c r="O217" s="152"/>
      <c r="P217" s="156"/>
      <c r="Q217" s="152"/>
      <c r="R217" s="157"/>
      <c r="S217" s="188"/>
      <c r="T217" s="40"/>
      <c r="U217" s="17"/>
      <c r="V217" s="17"/>
      <c r="W217" s="228"/>
      <c r="X217" s="58">
        <f t="shared" si="26"/>
        <v>0</v>
      </c>
      <c r="Y217" s="59">
        <f t="shared" si="30"/>
        <v>0</v>
      </c>
      <c r="AE217" s="2"/>
      <c r="AF217" s="2"/>
      <c r="AG217" s="2"/>
    </row>
    <row r="218" spans="1:33" s="41" customFormat="1" ht="16.2" hidden="1" x14ac:dyDescent="0.3">
      <c r="A218" s="38">
        <f t="shared" si="23"/>
        <v>32</v>
      </c>
      <c r="B218" s="220"/>
      <c r="C218" s="48">
        <f t="shared" si="24"/>
        <v>44777</v>
      </c>
      <c r="D218" s="27"/>
      <c r="E218" s="10"/>
      <c r="F218" s="175">
        <f t="shared" si="25"/>
        <v>0</v>
      </c>
      <c r="G218" s="168"/>
      <c r="H218" s="151"/>
      <c r="I218" s="152"/>
      <c r="J218" s="153"/>
      <c r="K218" s="152"/>
      <c r="L218" s="154"/>
      <c r="M218" s="152"/>
      <c r="N218" s="155"/>
      <c r="O218" s="152"/>
      <c r="P218" s="156"/>
      <c r="Q218" s="152"/>
      <c r="R218" s="157"/>
      <c r="S218" s="188"/>
      <c r="T218" s="40"/>
      <c r="U218" s="17"/>
      <c r="V218" s="17"/>
      <c r="W218" s="228"/>
      <c r="X218" s="58">
        <f t="shared" si="26"/>
        <v>0</v>
      </c>
      <c r="Y218" s="59">
        <f t="shared" si="30"/>
        <v>0</v>
      </c>
      <c r="AE218" s="2"/>
      <c r="AF218" s="2"/>
      <c r="AG218" s="2"/>
    </row>
    <row r="219" spans="1:33" s="41" customFormat="1" ht="16.2" hidden="1" x14ac:dyDescent="0.3">
      <c r="A219" s="38">
        <f t="shared" si="23"/>
        <v>32</v>
      </c>
      <c r="B219" s="220"/>
      <c r="C219" s="48">
        <f t="shared" si="24"/>
        <v>44778</v>
      </c>
      <c r="D219" s="27"/>
      <c r="E219" s="10"/>
      <c r="F219" s="175">
        <f t="shared" si="25"/>
        <v>0</v>
      </c>
      <c r="G219" s="168"/>
      <c r="H219" s="151"/>
      <c r="I219" s="152"/>
      <c r="J219" s="153"/>
      <c r="K219" s="152"/>
      <c r="L219" s="154"/>
      <c r="M219" s="152"/>
      <c r="N219" s="155"/>
      <c r="O219" s="152"/>
      <c r="P219" s="156"/>
      <c r="Q219" s="152"/>
      <c r="R219" s="157"/>
      <c r="S219" s="188"/>
      <c r="T219" s="40"/>
      <c r="U219" s="17"/>
      <c r="V219" s="17"/>
      <c r="W219" s="228"/>
      <c r="X219" s="58">
        <f t="shared" si="26"/>
        <v>0</v>
      </c>
      <c r="Y219" s="59">
        <f t="shared" si="30"/>
        <v>0</v>
      </c>
      <c r="AE219" s="2"/>
      <c r="AF219" s="2"/>
      <c r="AG219" s="2"/>
    </row>
    <row r="220" spans="1:33" s="41" customFormat="1" ht="16.2" hidden="1" x14ac:dyDescent="0.3">
      <c r="A220" s="38">
        <f t="shared" si="23"/>
        <v>32</v>
      </c>
      <c r="B220" s="220"/>
      <c r="C220" s="48">
        <f t="shared" si="24"/>
        <v>44779</v>
      </c>
      <c r="D220" s="27"/>
      <c r="E220" s="10"/>
      <c r="F220" s="175">
        <f t="shared" si="25"/>
        <v>0</v>
      </c>
      <c r="G220" s="168"/>
      <c r="H220" s="151"/>
      <c r="I220" s="152"/>
      <c r="J220" s="153"/>
      <c r="K220" s="152"/>
      <c r="L220" s="154"/>
      <c r="M220" s="152"/>
      <c r="N220" s="155"/>
      <c r="O220" s="152"/>
      <c r="P220" s="156"/>
      <c r="Q220" s="152"/>
      <c r="R220" s="157"/>
      <c r="S220" s="188"/>
      <c r="T220" s="40"/>
      <c r="U220" s="17"/>
      <c r="V220" s="17"/>
      <c r="W220" s="228"/>
      <c r="X220" s="58">
        <f t="shared" si="26"/>
        <v>0</v>
      </c>
      <c r="Y220" s="59">
        <f t="shared" si="30"/>
        <v>0</v>
      </c>
      <c r="AE220" s="2"/>
      <c r="AF220" s="2"/>
      <c r="AG220" s="2"/>
    </row>
    <row r="221" spans="1:33" s="41" customFormat="1" ht="16.2" hidden="1" x14ac:dyDescent="0.3">
      <c r="A221" s="38">
        <f t="shared" si="23"/>
        <v>32</v>
      </c>
      <c r="B221" s="220"/>
      <c r="C221" s="48">
        <f t="shared" si="24"/>
        <v>44780</v>
      </c>
      <c r="D221" s="27"/>
      <c r="E221" s="10"/>
      <c r="F221" s="175">
        <f t="shared" si="25"/>
        <v>0</v>
      </c>
      <c r="G221" s="168"/>
      <c r="H221" s="151"/>
      <c r="I221" s="152"/>
      <c r="J221" s="153"/>
      <c r="K221" s="152"/>
      <c r="L221" s="154"/>
      <c r="M221" s="152"/>
      <c r="N221" s="155"/>
      <c r="O221" s="152"/>
      <c r="P221" s="156"/>
      <c r="Q221" s="152"/>
      <c r="R221" s="157"/>
      <c r="S221" s="188"/>
      <c r="T221" s="40"/>
      <c r="U221" s="17"/>
      <c r="V221" s="17"/>
      <c r="W221" s="228"/>
      <c r="X221" s="58">
        <f t="shared" si="26"/>
        <v>0</v>
      </c>
      <c r="Y221" s="59">
        <f t="shared" si="30"/>
        <v>0</v>
      </c>
      <c r="AE221" s="2"/>
      <c r="AF221" s="2"/>
      <c r="AG221" s="2"/>
    </row>
    <row r="222" spans="1:33" s="41" customFormat="1" ht="16.2" hidden="1" x14ac:dyDescent="0.3">
      <c r="A222" s="38">
        <f t="shared" si="23"/>
        <v>32</v>
      </c>
      <c r="B222" s="220"/>
      <c r="C222" s="48">
        <f t="shared" si="24"/>
        <v>44781</v>
      </c>
      <c r="D222" s="27"/>
      <c r="E222" s="10"/>
      <c r="F222" s="175">
        <f t="shared" si="25"/>
        <v>0</v>
      </c>
      <c r="G222" s="168"/>
      <c r="H222" s="151"/>
      <c r="I222" s="152"/>
      <c r="J222" s="153"/>
      <c r="K222" s="152"/>
      <c r="L222" s="154"/>
      <c r="M222" s="152"/>
      <c r="N222" s="155"/>
      <c r="O222" s="152"/>
      <c r="P222" s="156"/>
      <c r="Q222" s="152"/>
      <c r="R222" s="157"/>
      <c r="S222" s="188"/>
      <c r="T222" s="40"/>
      <c r="U222" s="17"/>
      <c r="V222" s="17"/>
      <c r="W222" s="228"/>
      <c r="X222" s="58">
        <f t="shared" si="26"/>
        <v>0</v>
      </c>
      <c r="Y222" s="59">
        <f t="shared" si="30"/>
        <v>0</v>
      </c>
      <c r="AE222" s="2"/>
      <c r="AF222" s="2"/>
      <c r="AG222" s="2"/>
    </row>
    <row r="223" spans="1:33" s="41" customFormat="1" ht="16.2" hidden="1" x14ac:dyDescent="0.3">
      <c r="A223" s="38">
        <f t="shared" si="23"/>
        <v>33</v>
      </c>
      <c r="B223" s="220"/>
      <c r="C223" s="48">
        <f t="shared" si="24"/>
        <v>44782</v>
      </c>
      <c r="D223" s="27"/>
      <c r="E223" s="10"/>
      <c r="F223" s="175">
        <f t="shared" si="25"/>
        <v>0</v>
      </c>
      <c r="G223" s="168"/>
      <c r="H223" s="151"/>
      <c r="I223" s="152"/>
      <c r="J223" s="153"/>
      <c r="K223" s="152"/>
      <c r="L223" s="154"/>
      <c r="M223" s="152"/>
      <c r="N223" s="155"/>
      <c r="O223" s="152"/>
      <c r="P223" s="156"/>
      <c r="Q223" s="152"/>
      <c r="R223" s="157"/>
      <c r="S223" s="188"/>
      <c r="T223" s="40"/>
      <c r="U223" s="17"/>
      <c r="V223" s="17"/>
      <c r="W223" s="228"/>
      <c r="X223" s="58">
        <f t="shared" si="26"/>
        <v>0</v>
      </c>
      <c r="Y223" s="59">
        <f t="shared" si="30"/>
        <v>0</v>
      </c>
      <c r="AE223" s="2"/>
      <c r="AF223" s="2"/>
      <c r="AG223" s="2"/>
    </row>
    <row r="224" spans="1:33" s="41" customFormat="1" ht="16.2" hidden="1" x14ac:dyDescent="0.3">
      <c r="A224" s="38">
        <f t="shared" si="23"/>
        <v>33</v>
      </c>
      <c r="B224" s="220"/>
      <c r="C224" s="48">
        <f t="shared" si="24"/>
        <v>44783</v>
      </c>
      <c r="D224" s="27"/>
      <c r="E224" s="10"/>
      <c r="F224" s="175">
        <f t="shared" si="25"/>
        <v>0</v>
      </c>
      <c r="G224" s="168"/>
      <c r="H224" s="151"/>
      <c r="I224" s="152"/>
      <c r="J224" s="153"/>
      <c r="K224" s="152"/>
      <c r="L224" s="154"/>
      <c r="M224" s="152"/>
      <c r="N224" s="155"/>
      <c r="O224" s="152"/>
      <c r="P224" s="156"/>
      <c r="Q224" s="152"/>
      <c r="R224" s="157"/>
      <c r="S224" s="188"/>
      <c r="T224" s="40"/>
      <c r="U224" s="17"/>
      <c r="V224" s="17"/>
      <c r="W224" s="228"/>
      <c r="X224" s="58">
        <f t="shared" si="26"/>
        <v>0</v>
      </c>
      <c r="Y224" s="59">
        <f t="shared" si="30"/>
        <v>0</v>
      </c>
      <c r="AE224" s="2"/>
      <c r="AF224" s="2"/>
      <c r="AG224" s="2"/>
    </row>
    <row r="225" spans="1:33" s="41" customFormat="1" ht="16.2" hidden="1" x14ac:dyDescent="0.3">
      <c r="A225" s="38">
        <f t="shared" si="23"/>
        <v>33</v>
      </c>
      <c r="B225" s="220"/>
      <c r="C225" s="48">
        <f t="shared" si="24"/>
        <v>44784</v>
      </c>
      <c r="D225" s="27"/>
      <c r="E225" s="10"/>
      <c r="F225" s="175">
        <f t="shared" si="25"/>
        <v>0</v>
      </c>
      <c r="G225" s="168"/>
      <c r="H225" s="151"/>
      <c r="I225" s="152"/>
      <c r="J225" s="153"/>
      <c r="K225" s="152"/>
      <c r="L225" s="154"/>
      <c r="M225" s="152"/>
      <c r="N225" s="155"/>
      <c r="O225" s="152"/>
      <c r="P225" s="156"/>
      <c r="Q225" s="152"/>
      <c r="R225" s="157"/>
      <c r="S225" s="188"/>
      <c r="T225" s="40"/>
      <c r="U225" s="17"/>
      <c r="V225" s="17"/>
      <c r="W225" s="228"/>
      <c r="X225" s="58">
        <f t="shared" si="26"/>
        <v>0</v>
      </c>
      <c r="Y225" s="59">
        <f t="shared" si="30"/>
        <v>0</v>
      </c>
      <c r="AE225" s="2"/>
      <c r="AF225" s="2"/>
      <c r="AG225" s="2"/>
    </row>
    <row r="226" spans="1:33" s="41" customFormat="1" ht="16.2" hidden="1" x14ac:dyDescent="0.3">
      <c r="A226" s="38">
        <f t="shared" si="23"/>
        <v>33</v>
      </c>
      <c r="B226" s="220"/>
      <c r="C226" s="48">
        <f t="shared" si="24"/>
        <v>44785</v>
      </c>
      <c r="D226" s="27"/>
      <c r="E226" s="10"/>
      <c r="F226" s="175">
        <f t="shared" si="25"/>
        <v>0</v>
      </c>
      <c r="G226" s="168"/>
      <c r="H226" s="151"/>
      <c r="I226" s="152"/>
      <c r="J226" s="153"/>
      <c r="K226" s="152"/>
      <c r="L226" s="154"/>
      <c r="M226" s="152"/>
      <c r="N226" s="155"/>
      <c r="O226" s="152"/>
      <c r="P226" s="156"/>
      <c r="Q226" s="152"/>
      <c r="R226" s="157"/>
      <c r="S226" s="188"/>
      <c r="T226" s="40"/>
      <c r="U226" s="17"/>
      <c r="V226" s="17"/>
      <c r="W226" s="228"/>
      <c r="X226" s="58">
        <f t="shared" si="26"/>
        <v>0</v>
      </c>
      <c r="Y226" s="59">
        <f t="shared" si="30"/>
        <v>0</v>
      </c>
      <c r="AE226" s="2"/>
      <c r="AF226" s="2"/>
      <c r="AG226" s="2"/>
    </row>
    <row r="227" spans="1:33" s="41" customFormat="1" ht="16.2" hidden="1" x14ac:dyDescent="0.3">
      <c r="A227" s="38">
        <f t="shared" si="23"/>
        <v>33</v>
      </c>
      <c r="B227" s="220"/>
      <c r="C227" s="48">
        <f t="shared" si="24"/>
        <v>44786</v>
      </c>
      <c r="D227" s="27"/>
      <c r="E227" s="10"/>
      <c r="F227" s="175">
        <f t="shared" si="25"/>
        <v>0</v>
      </c>
      <c r="G227" s="168"/>
      <c r="H227" s="151"/>
      <c r="I227" s="152"/>
      <c r="J227" s="153"/>
      <c r="K227" s="152"/>
      <c r="L227" s="154"/>
      <c r="M227" s="152"/>
      <c r="N227" s="155"/>
      <c r="O227" s="152"/>
      <c r="P227" s="156"/>
      <c r="Q227" s="152"/>
      <c r="R227" s="157"/>
      <c r="S227" s="188"/>
      <c r="T227" s="40"/>
      <c r="U227" s="17"/>
      <c r="V227" s="17"/>
      <c r="W227" s="228"/>
      <c r="X227" s="58">
        <f t="shared" si="26"/>
        <v>0</v>
      </c>
      <c r="Y227" s="59">
        <f t="shared" si="30"/>
        <v>0</v>
      </c>
      <c r="AE227" s="2"/>
      <c r="AF227" s="2"/>
      <c r="AG227" s="2"/>
    </row>
    <row r="228" spans="1:33" s="41" customFormat="1" ht="16.2" hidden="1" x14ac:dyDescent="0.3">
      <c r="A228" s="38">
        <f t="shared" si="23"/>
        <v>33</v>
      </c>
      <c r="B228" s="220"/>
      <c r="C228" s="48">
        <f t="shared" si="24"/>
        <v>44787</v>
      </c>
      <c r="D228" s="27"/>
      <c r="E228" s="10"/>
      <c r="F228" s="175">
        <f t="shared" si="25"/>
        <v>0</v>
      </c>
      <c r="G228" s="168"/>
      <c r="H228" s="151"/>
      <c r="I228" s="152"/>
      <c r="J228" s="153"/>
      <c r="K228" s="152"/>
      <c r="L228" s="154"/>
      <c r="M228" s="152"/>
      <c r="N228" s="155"/>
      <c r="O228" s="152"/>
      <c r="P228" s="156"/>
      <c r="Q228" s="152"/>
      <c r="R228" s="157"/>
      <c r="S228" s="188"/>
      <c r="T228" s="40"/>
      <c r="U228" s="17"/>
      <c r="V228" s="17"/>
      <c r="W228" s="228"/>
      <c r="X228" s="58">
        <f t="shared" si="26"/>
        <v>0</v>
      </c>
      <c r="Y228" s="59">
        <f t="shared" si="30"/>
        <v>0</v>
      </c>
      <c r="AE228" s="2"/>
      <c r="AF228" s="2"/>
      <c r="AG228" s="2"/>
    </row>
    <row r="229" spans="1:33" s="41" customFormat="1" ht="16.2" hidden="1" x14ac:dyDescent="0.3">
      <c r="A229" s="38">
        <f t="shared" si="23"/>
        <v>33</v>
      </c>
      <c r="B229" s="220"/>
      <c r="C229" s="48">
        <f t="shared" si="24"/>
        <v>44788</v>
      </c>
      <c r="D229" s="27"/>
      <c r="E229" s="10"/>
      <c r="F229" s="175">
        <f t="shared" si="25"/>
        <v>0</v>
      </c>
      <c r="G229" s="168"/>
      <c r="H229" s="151"/>
      <c r="I229" s="152"/>
      <c r="J229" s="153"/>
      <c r="K229" s="152"/>
      <c r="L229" s="154"/>
      <c r="M229" s="152"/>
      <c r="N229" s="155"/>
      <c r="O229" s="152"/>
      <c r="P229" s="156"/>
      <c r="Q229" s="152"/>
      <c r="R229" s="157"/>
      <c r="S229" s="188"/>
      <c r="T229" s="40"/>
      <c r="U229" s="17"/>
      <c r="V229" s="17"/>
      <c r="W229" s="228"/>
      <c r="X229" s="58">
        <f t="shared" si="26"/>
        <v>0</v>
      </c>
      <c r="Y229" s="59">
        <f t="shared" si="30"/>
        <v>0</v>
      </c>
      <c r="AE229" s="2"/>
      <c r="AF229" s="2"/>
      <c r="AG229" s="2"/>
    </row>
    <row r="230" spans="1:33" s="41" customFormat="1" ht="16.2" hidden="1" x14ac:dyDescent="0.3">
      <c r="A230" s="38">
        <f t="shared" si="23"/>
        <v>34</v>
      </c>
      <c r="B230" s="220"/>
      <c r="C230" s="48">
        <f t="shared" si="24"/>
        <v>44789</v>
      </c>
      <c r="D230" s="27"/>
      <c r="E230" s="10"/>
      <c r="F230" s="175">
        <f t="shared" si="25"/>
        <v>0</v>
      </c>
      <c r="G230" s="168"/>
      <c r="H230" s="151"/>
      <c r="I230" s="152"/>
      <c r="J230" s="153"/>
      <c r="K230" s="152"/>
      <c r="L230" s="154"/>
      <c r="M230" s="152"/>
      <c r="N230" s="155"/>
      <c r="O230" s="152"/>
      <c r="P230" s="156"/>
      <c r="Q230" s="152"/>
      <c r="R230" s="157"/>
      <c r="S230" s="188"/>
      <c r="T230" s="40"/>
      <c r="U230" s="17"/>
      <c r="V230" s="17"/>
      <c r="W230" s="228"/>
      <c r="X230" s="58">
        <f t="shared" si="26"/>
        <v>0</v>
      </c>
      <c r="Y230" s="59">
        <f t="shared" si="30"/>
        <v>0</v>
      </c>
      <c r="AE230" s="2"/>
      <c r="AF230" s="2"/>
      <c r="AG230" s="2"/>
    </row>
    <row r="231" spans="1:33" s="41" customFormat="1" ht="16.2" hidden="1" x14ac:dyDescent="0.3">
      <c r="A231" s="38">
        <f t="shared" si="23"/>
        <v>34</v>
      </c>
      <c r="B231" s="220"/>
      <c r="C231" s="48">
        <f t="shared" si="24"/>
        <v>44790</v>
      </c>
      <c r="D231" s="27"/>
      <c r="E231" s="10"/>
      <c r="F231" s="175">
        <f t="shared" si="25"/>
        <v>0</v>
      </c>
      <c r="G231" s="168"/>
      <c r="H231" s="151"/>
      <c r="I231" s="152"/>
      <c r="J231" s="153"/>
      <c r="K231" s="152"/>
      <c r="L231" s="154"/>
      <c r="M231" s="152"/>
      <c r="N231" s="155"/>
      <c r="O231" s="152"/>
      <c r="P231" s="156"/>
      <c r="Q231" s="152"/>
      <c r="R231" s="157"/>
      <c r="S231" s="188"/>
      <c r="T231" s="40"/>
      <c r="U231" s="17"/>
      <c r="V231" s="17"/>
      <c r="W231" s="228"/>
      <c r="X231" s="58">
        <f t="shared" si="26"/>
        <v>0</v>
      </c>
      <c r="Y231" s="59">
        <f t="shared" si="30"/>
        <v>0</v>
      </c>
      <c r="AE231" s="2"/>
      <c r="AF231" s="2"/>
      <c r="AG231" s="2"/>
    </row>
    <row r="232" spans="1:33" s="41" customFormat="1" ht="16.2" hidden="1" x14ac:dyDescent="0.3">
      <c r="A232" s="38">
        <f t="shared" si="23"/>
        <v>34</v>
      </c>
      <c r="B232" s="220"/>
      <c r="C232" s="48">
        <f t="shared" si="24"/>
        <v>44791</v>
      </c>
      <c r="D232" s="27"/>
      <c r="E232" s="10"/>
      <c r="F232" s="175">
        <f t="shared" si="25"/>
        <v>0</v>
      </c>
      <c r="G232" s="168"/>
      <c r="H232" s="151"/>
      <c r="I232" s="152"/>
      <c r="J232" s="153"/>
      <c r="K232" s="152"/>
      <c r="L232" s="154"/>
      <c r="M232" s="152"/>
      <c r="N232" s="155"/>
      <c r="O232" s="152"/>
      <c r="P232" s="156"/>
      <c r="Q232" s="152"/>
      <c r="R232" s="157"/>
      <c r="S232" s="188"/>
      <c r="T232" s="40"/>
      <c r="U232" s="17"/>
      <c r="V232" s="17"/>
      <c r="W232" s="228"/>
      <c r="X232" s="58">
        <f t="shared" si="26"/>
        <v>0</v>
      </c>
      <c r="Y232" s="59">
        <f t="shared" si="30"/>
        <v>0</v>
      </c>
      <c r="AE232" s="2"/>
      <c r="AF232" s="2"/>
      <c r="AG232" s="2"/>
    </row>
    <row r="233" spans="1:33" s="41" customFormat="1" ht="16.2" hidden="1" x14ac:dyDescent="0.3">
      <c r="A233" s="38">
        <f t="shared" si="23"/>
        <v>34</v>
      </c>
      <c r="B233" s="220"/>
      <c r="C233" s="48">
        <f t="shared" si="24"/>
        <v>44792</v>
      </c>
      <c r="D233" s="27"/>
      <c r="E233" s="10"/>
      <c r="F233" s="175">
        <f t="shared" si="25"/>
        <v>0</v>
      </c>
      <c r="G233" s="168"/>
      <c r="H233" s="151"/>
      <c r="I233" s="152"/>
      <c r="J233" s="153"/>
      <c r="K233" s="152"/>
      <c r="L233" s="154"/>
      <c r="M233" s="152"/>
      <c r="N233" s="155"/>
      <c r="O233" s="152"/>
      <c r="P233" s="156"/>
      <c r="Q233" s="152"/>
      <c r="R233" s="157"/>
      <c r="S233" s="188"/>
      <c r="T233" s="40"/>
      <c r="U233" s="17"/>
      <c r="V233" s="17"/>
      <c r="W233" s="228"/>
      <c r="X233" s="58">
        <f t="shared" si="26"/>
        <v>0</v>
      </c>
      <c r="Y233" s="59">
        <f t="shared" si="30"/>
        <v>0</v>
      </c>
      <c r="AE233" s="2"/>
      <c r="AF233" s="2"/>
      <c r="AG233" s="2"/>
    </row>
    <row r="234" spans="1:33" s="41" customFormat="1" ht="16.2" hidden="1" x14ac:dyDescent="0.3">
      <c r="A234" s="38">
        <f t="shared" si="23"/>
        <v>34</v>
      </c>
      <c r="B234" s="220"/>
      <c r="C234" s="48">
        <f t="shared" si="24"/>
        <v>44793</v>
      </c>
      <c r="D234" s="27"/>
      <c r="E234" s="10"/>
      <c r="F234" s="175">
        <f t="shared" si="25"/>
        <v>0</v>
      </c>
      <c r="G234" s="168"/>
      <c r="H234" s="151"/>
      <c r="I234" s="152"/>
      <c r="J234" s="153"/>
      <c r="K234" s="152"/>
      <c r="L234" s="154"/>
      <c r="M234" s="152"/>
      <c r="N234" s="155"/>
      <c r="O234" s="152"/>
      <c r="P234" s="156"/>
      <c r="Q234" s="152"/>
      <c r="R234" s="157"/>
      <c r="S234" s="188"/>
      <c r="T234" s="40"/>
      <c r="U234" s="17"/>
      <c r="V234" s="17"/>
      <c r="W234" s="228"/>
      <c r="X234" s="58">
        <f t="shared" si="26"/>
        <v>0</v>
      </c>
      <c r="Y234" s="59">
        <f t="shared" si="30"/>
        <v>0</v>
      </c>
      <c r="AE234" s="2"/>
      <c r="AF234" s="2"/>
      <c r="AG234" s="2"/>
    </row>
    <row r="235" spans="1:33" s="41" customFormat="1" ht="16.2" hidden="1" x14ac:dyDescent="0.3">
      <c r="A235" s="38">
        <f t="shared" si="23"/>
        <v>34</v>
      </c>
      <c r="B235" s="220"/>
      <c r="C235" s="48">
        <f t="shared" si="24"/>
        <v>44794</v>
      </c>
      <c r="D235" s="27"/>
      <c r="E235" s="10"/>
      <c r="F235" s="175">
        <f t="shared" si="25"/>
        <v>0</v>
      </c>
      <c r="G235" s="168"/>
      <c r="H235" s="151"/>
      <c r="I235" s="152"/>
      <c r="J235" s="153"/>
      <c r="K235" s="152"/>
      <c r="L235" s="154"/>
      <c r="M235" s="152"/>
      <c r="N235" s="155"/>
      <c r="O235" s="152"/>
      <c r="P235" s="156"/>
      <c r="Q235" s="152"/>
      <c r="R235" s="157"/>
      <c r="S235" s="188"/>
      <c r="T235" s="40"/>
      <c r="U235" s="17"/>
      <c r="V235" s="17"/>
      <c r="W235" s="228"/>
      <c r="X235" s="58">
        <f t="shared" si="26"/>
        <v>0</v>
      </c>
      <c r="Y235" s="59">
        <f t="shared" si="30"/>
        <v>0</v>
      </c>
      <c r="AE235" s="2"/>
      <c r="AF235" s="2"/>
      <c r="AG235" s="2"/>
    </row>
    <row r="236" spans="1:33" s="41" customFormat="1" ht="16.2" hidden="1" x14ac:dyDescent="0.3">
      <c r="A236" s="38">
        <f t="shared" si="23"/>
        <v>34</v>
      </c>
      <c r="B236" s="220"/>
      <c r="C236" s="48">
        <f t="shared" si="24"/>
        <v>44795</v>
      </c>
      <c r="D236" s="27"/>
      <c r="E236" s="10"/>
      <c r="F236" s="175">
        <f t="shared" si="25"/>
        <v>0</v>
      </c>
      <c r="G236" s="168"/>
      <c r="H236" s="151"/>
      <c r="I236" s="152"/>
      <c r="J236" s="153"/>
      <c r="K236" s="152"/>
      <c r="L236" s="154"/>
      <c r="M236" s="152"/>
      <c r="N236" s="155"/>
      <c r="O236" s="152"/>
      <c r="P236" s="156"/>
      <c r="Q236" s="152"/>
      <c r="R236" s="157"/>
      <c r="S236" s="188"/>
      <c r="T236" s="40"/>
      <c r="U236" s="17"/>
      <c r="V236" s="17"/>
      <c r="W236" s="228"/>
      <c r="X236" s="58">
        <f t="shared" si="26"/>
        <v>0</v>
      </c>
      <c r="Y236" s="59">
        <f t="shared" si="30"/>
        <v>0</v>
      </c>
      <c r="AE236" s="2"/>
      <c r="AF236" s="2"/>
      <c r="AG236" s="2"/>
    </row>
    <row r="237" spans="1:33" s="41" customFormat="1" ht="16.2" hidden="1" x14ac:dyDescent="0.3">
      <c r="A237" s="38">
        <f t="shared" si="23"/>
        <v>35</v>
      </c>
      <c r="B237" s="220"/>
      <c r="C237" s="48">
        <f t="shared" si="24"/>
        <v>44796</v>
      </c>
      <c r="D237" s="27"/>
      <c r="E237" s="10"/>
      <c r="F237" s="175">
        <f t="shared" si="25"/>
        <v>0</v>
      </c>
      <c r="G237" s="168"/>
      <c r="H237" s="151"/>
      <c r="I237" s="152"/>
      <c r="J237" s="153"/>
      <c r="K237" s="152"/>
      <c r="L237" s="154"/>
      <c r="M237" s="152"/>
      <c r="N237" s="155"/>
      <c r="O237" s="152"/>
      <c r="P237" s="156"/>
      <c r="Q237" s="152"/>
      <c r="R237" s="157"/>
      <c r="S237" s="188"/>
      <c r="T237" s="40"/>
      <c r="U237" s="17"/>
      <c r="V237" s="17"/>
      <c r="W237" s="228"/>
      <c r="X237" s="58">
        <f t="shared" si="26"/>
        <v>0</v>
      </c>
      <c r="Y237" s="59">
        <f t="shared" si="30"/>
        <v>0</v>
      </c>
      <c r="AE237" s="2"/>
      <c r="AF237" s="2"/>
      <c r="AG237" s="2"/>
    </row>
    <row r="238" spans="1:33" s="41" customFormat="1" ht="16.2" hidden="1" x14ac:dyDescent="0.3">
      <c r="A238" s="38">
        <f t="shared" si="23"/>
        <v>35</v>
      </c>
      <c r="B238" s="220"/>
      <c r="C238" s="48">
        <f t="shared" si="24"/>
        <v>44797</v>
      </c>
      <c r="D238" s="27"/>
      <c r="E238" s="10"/>
      <c r="F238" s="175">
        <f t="shared" si="25"/>
        <v>0</v>
      </c>
      <c r="G238" s="168"/>
      <c r="H238" s="151"/>
      <c r="I238" s="152"/>
      <c r="J238" s="153"/>
      <c r="K238" s="152"/>
      <c r="L238" s="154"/>
      <c r="M238" s="152"/>
      <c r="N238" s="155"/>
      <c r="O238" s="152"/>
      <c r="P238" s="156"/>
      <c r="Q238" s="152"/>
      <c r="R238" s="157"/>
      <c r="S238" s="188"/>
      <c r="T238" s="40"/>
      <c r="U238" s="17"/>
      <c r="V238" s="17"/>
      <c r="W238" s="228"/>
      <c r="X238" s="58">
        <f t="shared" si="26"/>
        <v>0</v>
      </c>
      <c r="Y238" s="59">
        <f t="shared" si="30"/>
        <v>0</v>
      </c>
      <c r="AE238" s="2"/>
      <c r="AF238" s="2"/>
      <c r="AG238" s="2"/>
    </row>
    <row r="239" spans="1:33" s="41" customFormat="1" ht="16.2" hidden="1" x14ac:dyDescent="0.3">
      <c r="A239" s="38">
        <f t="shared" si="23"/>
        <v>35</v>
      </c>
      <c r="B239" s="220"/>
      <c r="C239" s="48">
        <f t="shared" si="24"/>
        <v>44798</v>
      </c>
      <c r="D239" s="27"/>
      <c r="E239" s="10"/>
      <c r="F239" s="175">
        <f t="shared" si="25"/>
        <v>0</v>
      </c>
      <c r="G239" s="168"/>
      <c r="H239" s="151"/>
      <c r="I239" s="152"/>
      <c r="J239" s="153"/>
      <c r="K239" s="152"/>
      <c r="L239" s="154"/>
      <c r="M239" s="152"/>
      <c r="N239" s="155"/>
      <c r="O239" s="152"/>
      <c r="P239" s="156"/>
      <c r="Q239" s="152"/>
      <c r="R239" s="157"/>
      <c r="S239" s="188"/>
      <c r="T239" s="40"/>
      <c r="U239" s="17"/>
      <c r="V239" s="17"/>
      <c r="W239" s="228"/>
      <c r="X239" s="58">
        <f t="shared" si="26"/>
        <v>0</v>
      </c>
      <c r="Y239" s="59">
        <f t="shared" si="30"/>
        <v>0</v>
      </c>
      <c r="AE239" s="2"/>
      <c r="AF239" s="2"/>
      <c r="AG239" s="2"/>
    </row>
    <row r="240" spans="1:33" s="41" customFormat="1" ht="16.2" hidden="1" x14ac:dyDescent="0.3">
      <c r="A240" s="38">
        <f t="shared" si="23"/>
        <v>35</v>
      </c>
      <c r="B240" s="220"/>
      <c r="C240" s="48">
        <f t="shared" si="24"/>
        <v>44799</v>
      </c>
      <c r="D240" s="27"/>
      <c r="E240" s="10"/>
      <c r="F240" s="175">
        <f t="shared" si="25"/>
        <v>0</v>
      </c>
      <c r="G240" s="168"/>
      <c r="H240" s="151"/>
      <c r="I240" s="152"/>
      <c r="J240" s="153"/>
      <c r="K240" s="152"/>
      <c r="L240" s="154"/>
      <c r="M240" s="152"/>
      <c r="N240" s="155"/>
      <c r="O240" s="152"/>
      <c r="P240" s="156"/>
      <c r="Q240" s="152"/>
      <c r="R240" s="157"/>
      <c r="S240" s="188"/>
      <c r="T240" s="40"/>
      <c r="U240" s="17"/>
      <c r="V240" s="17"/>
      <c r="W240" s="228"/>
      <c r="X240" s="58">
        <f t="shared" si="26"/>
        <v>0</v>
      </c>
      <c r="Y240" s="59">
        <f t="shared" si="30"/>
        <v>0</v>
      </c>
      <c r="AE240" s="2"/>
      <c r="AF240" s="2"/>
      <c r="AG240" s="2"/>
    </row>
    <row r="241" spans="1:33" s="41" customFormat="1" ht="16.2" hidden="1" x14ac:dyDescent="0.3">
      <c r="A241" s="38">
        <f t="shared" si="23"/>
        <v>35</v>
      </c>
      <c r="B241" s="220"/>
      <c r="C241" s="48">
        <f t="shared" si="24"/>
        <v>44800</v>
      </c>
      <c r="D241" s="27"/>
      <c r="E241" s="10"/>
      <c r="F241" s="175">
        <f t="shared" si="25"/>
        <v>0</v>
      </c>
      <c r="G241" s="168"/>
      <c r="H241" s="151"/>
      <c r="I241" s="152"/>
      <c r="J241" s="153"/>
      <c r="K241" s="152"/>
      <c r="L241" s="154"/>
      <c r="M241" s="152"/>
      <c r="N241" s="155"/>
      <c r="O241" s="152"/>
      <c r="P241" s="156"/>
      <c r="Q241" s="152"/>
      <c r="R241" s="157"/>
      <c r="S241" s="188"/>
      <c r="T241" s="40"/>
      <c r="U241" s="17"/>
      <c r="V241" s="17"/>
      <c r="W241" s="228"/>
      <c r="X241" s="58">
        <f t="shared" si="26"/>
        <v>0</v>
      </c>
      <c r="Y241" s="59">
        <f t="shared" si="30"/>
        <v>0</v>
      </c>
      <c r="AE241" s="2"/>
      <c r="AF241" s="2"/>
      <c r="AG241" s="2"/>
    </row>
    <row r="242" spans="1:33" s="41" customFormat="1" ht="16.2" hidden="1" x14ac:dyDescent="0.3">
      <c r="A242" s="38">
        <f t="shared" si="23"/>
        <v>35</v>
      </c>
      <c r="B242" s="220"/>
      <c r="C242" s="48">
        <f t="shared" si="24"/>
        <v>44801</v>
      </c>
      <c r="D242" s="27"/>
      <c r="E242" s="10"/>
      <c r="F242" s="175">
        <f t="shared" si="25"/>
        <v>0</v>
      </c>
      <c r="G242" s="168"/>
      <c r="H242" s="151"/>
      <c r="I242" s="152"/>
      <c r="J242" s="153"/>
      <c r="K242" s="152"/>
      <c r="L242" s="154"/>
      <c r="M242" s="152"/>
      <c r="N242" s="155"/>
      <c r="O242" s="152"/>
      <c r="P242" s="156"/>
      <c r="Q242" s="152"/>
      <c r="R242" s="157"/>
      <c r="S242" s="188"/>
      <c r="T242" s="40"/>
      <c r="U242" s="17"/>
      <c r="V242" s="17"/>
      <c r="W242" s="228"/>
      <c r="X242" s="58">
        <f t="shared" si="26"/>
        <v>0</v>
      </c>
      <c r="Y242" s="59">
        <f t="shared" si="30"/>
        <v>0</v>
      </c>
      <c r="AE242" s="2"/>
      <c r="AF242" s="2"/>
      <c r="AG242" s="2"/>
    </row>
    <row r="243" spans="1:33" s="41" customFormat="1" ht="16.2" hidden="1" x14ac:dyDescent="0.3">
      <c r="A243" s="38">
        <f t="shared" si="23"/>
        <v>35</v>
      </c>
      <c r="B243" s="220"/>
      <c r="C243" s="48">
        <f t="shared" si="24"/>
        <v>44802</v>
      </c>
      <c r="D243" s="27"/>
      <c r="E243" s="10"/>
      <c r="F243" s="175">
        <f t="shared" si="25"/>
        <v>0</v>
      </c>
      <c r="G243" s="168"/>
      <c r="H243" s="151"/>
      <c r="I243" s="152"/>
      <c r="J243" s="153"/>
      <c r="K243" s="152"/>
      <c r="L243" s="154"/>
      <c r="M243" s="152"/>
      <c r="N243" s="155"/>
      <c r="O243" s="152"/>
      <c r="P243" s="156"/>
      <c r="Q243" s="152"/>
      <c r="R243" s="157"/>
      <c r="S243" s="188"/>
      <c r="T243" s="40"/>
      <c r="U243" s="17"/>
      <c r="V243" s="17"/>
      <c r="W243" s="228"/>
      <c r="X243" s="58">
        <f t="shared" si="26"/>
        <v>0</v>
      </c>
      <c r="Y243" s="59">
        <f t="shared" si="30"/>
        <v>0</v>
      </c>
      <c r="AE243" s="2"/>
      <c r="AF243" s="2"/>
      <c r="AG243" s="2"/>
    </row>
    <row r="244" spans="1:33" s="41" customFormat="1" ht="16.2" hidden="1" x14ac:dyDescent="0.3">
      <c r="A244" s="38">
        <f t="shared" si="23"/>
        <v>36</v>
      </c>
      <c r="B244" s="221"/>
      <c r="C244" s="48">
        <f t="shared" si="24"/>
        <v>44803</v>
      </c>
      <c r="D244" s="27"/>
      <c r="E244" s="10"/>
      <c r="F244" s="175">
        <f t="shared" si="25"/>
        <v>0</v>
      </c>
      <c r="G244" s="168"/>
      <c r="H244" s="151"/>
      <c r="I244" s="187">
        <f>SUM(H185:H244)*24</f>
        <v>0</v>
      </c>
      <c r="J244" s="153"/>
      <c r="K244" s="185">
        <f>SUM(J214:J244)*24</f>
        <v>0</v>
      </c>
      <c r="L244" s="154"/>
      <c r="M244" s="152"/>
      <c r="N244" s="155"/>
      <c r="O244" s="186">
        <f>SUM(N190:N244)*24</f>
        <v>0</v>
      </c>
      <c r="P244" s="156"/>
      <c r="Q244" s="152"/>
      <c r="R244" s="157"/>
      <c r="S244" s="188"/>
      <c r="T244" s="40"/>
      <c r="U244" s="17"/>
      <c r="V244" s="17"/>
      <c r="W244" s="228"/>
      <c r="X244" s="58">
        <f t="shared" si="26"/>
        <v>0</v>
      </c>
      <c r="Y244" s="59">
        <f t="shared" si="30"/>
        <v>0</v>
      </c>
      <c r="AE244" s="2"/>
      <c r="AF244" s="2"/>
      <c r="AG244" s="2"/>
    </row>
    <row r="245" spans="1:33" s="41" customFormat="1" ht="16.2" hidden="1" x14ac:dyDescent="0.3">
      <c r="A245" s="38">
        <f t="shared" si="23"/>
        <v>36</v>
      </c>
      <c r="B245" s="219" t="s">
        <v>13</v>
      </c>
      <c r="C245" s="48">
        <f t="shared" si="24"/>
        <v>44804</v>
      </c>
      <c r="D245" s="27"/>
      <c r="E245" s="10"/>
      <c r="F245" s="175">
        <f t="shared" si="25"/>
        <v>0</v>
      </c>
      <c r="G245" s="168"/>
      <c r="H245" s="151"/>
      <c r="I245" s="152"/>
      <c r="J245" s="153"/>
      <c r="K245" s="152"/>
      <c r="L245" s="154"/>
      <c r="M245" s="152"/>
      <c r="N245" s="155"/>
      <c r="O245" s="152"/>
      <c r="P245" s="156"/>
      <c r="Q245" s="152"/>
      <c r="R245" s="157"/>
      <c r="S245" s="188"/>
      <c r="T245" s="40"/>
      <c r="U245" s="17"/>
      <c r="V245" s="17"/>
      <c r="W245" s="228"/>
      <c r="X245" s="58">
        <f t="shared" si="26"/>
        <v>0</v>
      </c>
      <c r="Y245" s="59">
        <f t="shared" si="30"/>
        <v>0</v>
      </c>
      <c r="AE245" s="2"/>
      <c r="AF245" s="2"/>
      <c r="AG245" s="2"/>
    </row>
    <row r="246" spans="1:33" s="41" customFormat="1" ht="16.2" hidden="1" x14ac:dyDescent="0.3">
      <c r="A246" s="38">
        <f t="shared" si="23"/>
        <v>36</v>
      </c>
      <c r="B246" s="220"/>
      <c r="C246" s="48">
        <f t="shared" si="24"/>
        <v>44805</v>
      </c>
      <c r="D246" s="27"/>
      <c r="E246" s="10"/>
      <c r="F246" s="175">
        <f t="shared" si="25"/>
        <v>0</v>
      </c>
      <c r="G246" s="168"/>
      <c r="H246" s="151"/>
      <c r="I246" s="152"/>
      <c r="J246" s="153"/>
      <c r="K246" s="152"/>
      <c r="L246" s="154"/>
      <c r="M246" s="152"/>
      <c r="N246" s="155"/>
      <c r="O246" s="152"/>
      <c r="P246" s="156"/>
      <c r="Q246" s="152"/>
      <c r="R246" s="157"/>
      <c r="S246" s="188"/>
      <c r="T246" s="40"/>
      <c r="U246" s="18"/>
      <c r="V246" s="18"/>
      <c r="W246" s="228"/>
      <c r="X246" s="58">
        <f t="shared" si="26"/>
        <v>0</v>
      </c>
      <c r="Y246" s="59">
        <f t="shared" si="30"/>
        <v>0</v>
      </c>
      <c r="AE246" s="2"/>
      <c r="AF246" s="2"/>
      <c r="AG246" s="2"/>
    </row>
    <row r="247" spans="1:33" s="41" customFormat="1" ht="16.2" hidden="1" x14ac:dyDescent="0.3">
      <c r="A247" s="38">
        <f t="shared" si="23"/>
        <v>36</v>
      </c>
      <c r="B247" s="220"/>
      <c r="C247" s="48">
        <f t="shared" si="24"/>
        <v>44806</v>
      </c>
      <c r="D247" s="27"/>
      <c r="E247" s="10"/>
      <c r="F247" s="175">
        <f t="shared" si="25"/>
        <v>0</v>
      </c>
      <c r="G247" s="168"/>
      <c r="H247" s="151"/>
      <c r="I247" s="152"/>
      <c r="J247" s="153"/>
      <c r="K247" s="152"/>
      <c r="L247" s="154"/>
      <c r="M247" s="152"/>
      <c r="N247" s="155"/>
      <c r="O247" s="152"/>
      <c r="P247" s="156"/>
      <c r="Q247" s="152"/>
      <c r="R247" s="157"/>
      <c r="S247" s="188"/>
      <c r="T247" s="40"/>
      <c r="U247" s="17"/>
      <c r="V247" s="17"/>
      <c r="W247" s="228"/>
      <c r="X247" s="58">
        <f t="shared" si="26"/>
        <v>0</v>
      </c>
      <c r="Y247" s="59">
        <f t="shared" si="30"/>
        <v>0</v>
      </c>
      <c r="AE247" s="2"/>
      <c r="AF247" s="2"/>
      <c r="AG247" s="2"/>
    </row>
    <row r="248" spans="1:33" s="41" customFormat="1" ht="16.2" hidden="1" x14ac:dyDescent="0.3">
      <c r="A248" s="38">
        <f t="shared" si="23"/>
        <v>36</v>
      </c>
      <c r="B248" s="220"/>
      <c r="C248" s="48">
        <f t="shared" si="24"/>
        <v>44807</v>
      </c>
      <c r="D248" s="27"/>
      <c r="E248" s="10"/>
      <c r="F248" s="175">
        <f t="shared" si="25"/>
        <v>0</v>
      </c>
      <c r="G248" s="168"/>
      <c r="H248" s="151"/>
      <c r="I248" s="152"/>
      <c r="J248" s="153"/>
      <c r="K248" s="152"/>
      <c r="L248" s="154"/>
      <c r="M248" s="152"/>
      <c r="N248" s="155"/>
      <c r="O248" s="152"/>
      <c r="P248" s="156"/>
      <c r="Q248" s="152"/>
      <c r="R248" s="157"/>
      <c r="S248" s="188"/>
      <c r="T248" s="40"/>
      <c r="U248" s="17"/>
      <c r="V248" s="17"/>
      <c r="W248" s="228"/>
      <c r="X248" s="58">
        <f t="shared" si="26"/>
        <v>0</v>
      </c>
      <c r="Y248" s="59">
        <f t="shared" si="30"/>
        <v>0</v>
      </c>
      <c r="AE248" s="2"/>
      <c r="AF248" s="2"/>
      <c r="AG248" s="2"/>
    </row>
    <row r="249" spans="1:33" s="41" customFormat="1" ht="16.2" hidden="1" x14ac:dyDescent="0.3">
      <c r="A249" s="38">
        <f t="shared" si="23"/>
        <v>36</v>
      </c>
      <c r="B249" s="220"/>
      <c r="C249" s="48">
        <f t="shared" si="24"/>
        <v>44808</v>
      </c>
      <c r="D249" s="27"/>
      <c r="E249" s="10"/>
      <c r="F249" s="175">
        <f t="shared" si="25"/>
        <v>0</v>
      </c>
      <c r="G249" s="168"/>
      <c r="H249" s="151"/>
      <c r="I249" s="152"/>
      <c r="J249" s="153"/>
      <c r="K249" s="152"/>
      <c r="L249" s="154"/>
      <c r="M249" s="152"/>
      <c r="N249" s="155"/>
      <c r="O249" s="152"/>
      <c r="P249" s="156"/>
      <c r="Q249" s="152"/>
      <c r="R249" s="157"/>
      <c r="S249" s="188"/>
      <c r="T249" s="40"/>
      <c r="U249" s="18"/>
      <c r="V249" s="18"/>
      <c r="W249" s="228"/>
      <c r="X249" s="58">
        <f t="shared" si="26"/>
        <v>0</v>
      </c>
      <c r="Y249" s="59">
        <f t="shared" si="30"/>
        <v>0</v>
      </c>
      <c r="AE249" s="2"/>
      <c r="AF249" s="2"/>
      <c r="AG249" s="2"/>
    </row>
    <row r="250" spans="1:33" s="41" customFormat="1" ht="16.2" hidden="1" x14ac:dyDescent="0.3">
      <c r="A250" s="38">
        <f t="shared" si="23"/>
        <v>36</v>
      </c>
      <c r="B250" s="220"/>
      <c r="C250" s="48">
        <f t="shared" si="24"/>
        <v>44809</v>
      </c>
      <c r="D250" s="27"/>
      <c r="E250" s="10"/>
      <c r="F250" s="175">
        <f t="shared" si="25"/>
        <v>0</v>
      </c>
      <c r="G250" s="168"/>
      <c r="H250" s="151"/>
      <c r="I250" s="152"/>
      <c r="J250" s="153"/>
      <c r="K250" s="152"/>
      <c r="L250" s="154"/>
      <c r="M250" s="152"/>
      <c r="N250" s="155"/>
      <c r="O250" s="152"/>
      <c r="P250" s="156"/>
      <c r="Q250" s="152"/>
      <c r="R250" s="157"/>
      <c r="S250" s="188"/>
      <c r="T250" s="40"/>
      <c r="U250" s="17"/>
      <c r="V250" s="17"/>
      <c r="W250" s="228"/>
      <c r="X250" s="58">
        <f t="shared" si="26"/>
        <v>0</v>
      </c>
      <c r="Y250" s="59">
        <f t="shared" si="30"/>
        <v>0</v>
      </c>
      <c r="AE250" s="2"/>
      <c r="AF250" s="2"/>
      <c r="AG250" s="2"/>
    </row>
    <row r="251" spans="1:33" s="41" customFormat="1" ht="16.2" hidden="1" x14ac:dyDescent="0.3">
      <c r="A251" s="38">
        <f t="shared" si="23"/>
        <v>37</v>
      </c>
      <c r="B251" s="220"/>
      <c r="C251" s="48">
        <f t="shared" si="24"/>
        <v>44810</v>
      </c>
      <c r="D251" s="27"/>
      <c r="E251" s="10"/>
      <c r="F251" s="175">
        <f t="shared" si="25"/>
        <v>0</v>
      </c>
      <c r="G251" s="168"/>
      <c r="H251" s="151"/>
      <c r="I251" s="152"/>
      <c r="J251" s="153"/>
      <c r="K251" s="152"/>
      <c r="L251" s="154"/>
      <c r="M251" s="152"/>
      <c r="N251" s="155"/>
      <c r="O251" s="152"/>
      <c r="P251" s="156"/>
      <c r="Q251" s="152"/>
      <c r="R251" s="157"/>
      <c r="S251" s="188"/>
      <c r="T251" s="40"/>
      <c r="U251" s="17"/>
      <c r="V251" s="17"/>
      <c r="W251" s="228"/>
      <c r="X251" s="58">
        <f t="shared" si="26"/>
        <v>0</v>
      </c>
      <c r="Y251" s="59">
        <f t="shared" si="30"/>
        <v>0</v>
      </c>
      <c r="AE251" s="2"/>
      <c r="AF251" s="2"/>
      <c r="AG251" s="2"/>
    </row>
    <row r="252" spans="1:33" s="41" customFormat="1" ht="16.2" hidden="1" x14ac:dyDescent="0.3">
      <c r="A252" s="38">
        <f t="shared" si="23"/>
        <v>37</v>
      </c>
      <c r="B252" s="220"/>
      <c r="C252" s="48">
        <f t="shared" si="24"/>
        <v>44811</v>
      </c>
      <c r="D252" s="27"/>
      <c r="E252" s="10"/>
      <c r="F252" s="175">
        <f t="shared" si="25"/>
        <v>0</v>
      </c>
      <c r="G252" s="168"/>
      <c r="H252" s="151"/>
      <c r="I252" s="152"/>
      <c r="J252" s="153"/>
      <c r="K252" s="152"/>
      <c r="L252" s="154"/>
      <c r="M252" s="152"/>
      <c r="N252" s="155"/>
      <c r="O252" s="152"/>
      <c r="P252" s="156"/>
      <c r="Q252" s="152"/>
      <c r="R252" s="157"/>
      <c r="S252" s="188"/>
      <c r="T252" s="40"/>
      <c r="U252" s="17"/>
      <c r="V252" s="17"/>
      <c r="W252" s="228"/>
      <c r="X252" s="58">
        <f t="shared" si="26"/>
        <v>0</v>
      </c>
      <c r="Y252" s="59">
        <f t="shared" si="30"/>
        <v>0</v>
      </c>
      <c r="AE252" s="2"/>
      <c r="AF252" s="2"/>
      <c r="AG252" s="2"/>
    </row>
    <row r="253" spans="1:33" s="41" customFormat="1" ht="16.2" hidden="1" x14ac:dyDescent="0.3">
      <c r="A253" s="38">
        <f t="shared" si="23"/>
        <v>37</v>
      </c>
      <c r="B253" s="220"/>
      <c r="C253" s="48">
        <f t="shared" si="24"/>
        <v>44812</v>
      </c>
      <c r="D253" s="53"/>
      <c r="E253" s="10"/>
      <c r="F253" s="175">
        <f t="shared" si="25"/>
        <v>0</v>
      </c>
      <c r="G253" s="168"/>
      <c r="H253" s="151"/>
      <c r="I253" s="152"/>
      <c r="J253" s="153"/>
      <c r="K253" s="152"/>
      <c r="L253" s="154"/>
      <c r="M253" s="152"/>
      <c r="N253" s="155"/>
      <c r="O253" s="152"/>
      <c r="P253" s="156"/>
      <c r="Q253" s="152"/>
      <c r="R253" s="157"/>
      <c r="S253" s="188"/>
      <c r="T253" s="40"/>
      <c r="U253" s="17"/>
      <c r="V253" s="17"/>
      <c r="W253" s="228"/>
      <c r="X253" s="58">
        <f t="shared" si="26"/>
        <v>0</v>
      </c>
      <c r="Y253" s="59">
        <f t="shared" si="30"/>
        <v>0</v>
      </c>
      <c r="AE253" s="2"/>
      <c r="AF253" s="2"/>
      <c r="AG253" s="2"/>
    </row>
    <row r="254" spans="1:33" s="41" customFormat="1" ht="16.2" hidden="1" x14ac:dyDescent="0.3">
      <c r="A254" s="38">
        <f t="shared" si="23"/>
        <v>37</v>
      </c>
      <c r="B254" s="220"/>
      <c r="C254" s="48">
        <f t="shared" si="24"/>
        <v>44813</v>
      </c>
      <c r="D254" s="53"/>
      <c r="E254" s="10"/>
      <c r="F254" s="175">
        <f t="shared" si="25"/>
        <v>0</v>
      </c>
      <c r="G254" s="168"/>
      <c r="H254" s="151"/>
      <c r="I254" s="152"/>
      <c r="J254" s="153"/>
      <c r="K254" s="152"/>
      <c r="L254" s="154"/>
      <c r="M254" s="152"/>
      <c r="N254" s="155"/>
      <c r="O254" s="152"/>
      <c r="P254" s="156"/>
      <c r="Q254" s="152"/>
      <c r="R254" s="157"/>
      <c r="S254" s="188"/>
      <c r="T254" s="40"/>
      <c r="U254" s="17"/>
      <c r="V254" s="17"/>
      <c r="W254" s="228"/>
      <c r="X254" s="58">
        <f t="shared" si="26"/>
        <v>0</v>
      </c>
      <c r="Y254" s="59">
        <f t="shared" si="30"/>
        <v>0</v>
      </c>
      <c r="AE254" s="2"/>
      <c r="AF254" s="2"/>
      <c r="AG254" s="2"/>
    </row>
    <row r="255" spans="1:33" s="41" customFormat="1" ht="16.2" hidden="1" x14ac:dyDescent="0.3">
      <c r="A255" s="38">
        <f t="shared" si="23"/>
        <v>37</v>
      </c>
      <c r="B255" s="220"/>
      <c r="C255" s="48">
        <f t="shared" si="24"/>
        <v>44814</v>
      </c>
      <c r="D255" s="27"/>
      <c r="E255" s="10"/>
      <c r="F255" s="175">
        <f t="shared" si="25"/>
        <v>0</v>
      </c>
      <c r="G255" s="168"/>
      <c r="H255" s="151"/>
      <c r="I255" s="152"/>
      <c r="J255" s="153"/>
      <c r="K255" s="152"/>
      <c r="L255" s="154"/>
      <c r="M255" s="152"/>
      <c r="N255" s="155"/>
      <c r="O255" s="152"/>
      <c r="P255" s="156"/>
      <c r="Q255" s="152"/>
      <c r="R255" s="157"/>
      <c r="S255" s="188"/>
      <c r="T255" s="40"/>
      <c r="U255" s="17"/>
      <c r="V255" s="17"/>
      <c r="W255" s="228"/>
      <c r="X255" s="58">
        <f t="shared" si="26"/>
        <v>0</v>
      </c>
      <c r="Y255" s="59">
        <f t="shared" si="30"/>
        <v>0</v>
      </c>
      <c r="AE255" s="2"/>
      <c r="AF255" s="2"/>
      <c r="AG255" s="2"/>
    </row>
    <row r="256" spans="1:33" s="41" customFormat="1" ht="16.2" hidden="1" x14ac:dyDescent="0.3">
      <c r="A256" s="38">
        <f t="shared" si="23"/>
        <v>37</v>
      </c>
      <c r="B256" s="220"/>
      <c r="C256" s="48">
        <f t="shared" si="24"/>
        <v>44815</v>
      </c>
      <c r="D256" s="27"/>
      <c r="E256" s="10"/>
      <c r="F256" s="175">
        <f t="shared" si="25"/>
        <v>0</v>
      </c>
      <c r="G256" s="168"/>
      <c r="H256" s="151"/>
      <c r="I256" s="152"/>
      <c r="J256" s="153"/>
      <c r="K256" s="152"/>
      <c r="L256" s="154"/>
      <c r="M256" s="152"/>
      <c r="N256" s="155"/>
      <c r="O256" s="152"/>
      <c r="P256" s="156"/>
      <c r="Q256" s="152"/>
      <c r="R256" s="157"/>
      <c r="S256" s="188"/>
      <c r="T256" s="40"/>
      <c r="U256" s="17"/>
      <c r="V256" s="17"/>
      <c r="W256" s="228"/>
      <c r="X256" s="58">
        <f t="shared" si="26"/>
        <v>0</v>
      </c>
      <c r="Y256" s="59">
        <f t="shared" si="30"/>
        <v>0</v>
      </c>
      <c r="AE256" s="2"/>
      <c r="AF256" s="2"/>
      <c r="AG256" s="2"/>
    </row>
    <row r="257" spans="1:33" s="41" customFormat="1" ht="16.2" hidden="1" x14ac:dyDescent="0.3">
      <c r="A257" s="38">
        <f t="shared" si="23"/>
        <v>37</v>
      </c>
      <c r="B257" s="220"/>
      <c r="C257" s="48">
        <f t="shared" si="24"/>
        <v>44816</v>
      </c>
      <c r="D257" s="27"/>
      <c r="E257" s="10"/>
      <c r="F257" s="175">
        <f t="shared" si="25"/>
        <v>0</v>
      </c>
      <c r="G257" s="168"/>
      <c r="H257" s="151"/>
      <c r="I257" s="152"/>
      <c r="J257" s="153"/>
      <c r="K257" s="152"/>
      <c r="L257" s="154"/>
      <c r="M257" s="152"/>
      <c r="N257" s="155"/>
      <c r="O257" s="152"/>
      <c r="P257" s="156"/>
      <c r="Q257" s="152"/>
      <c r="R257" s="157"/>
      <c r="S257" s="188"/>
      <c r="T257" s="40"/>
      <c r="U257" s="18"/>
      <c r="V257" s="18"/>
      <c r="W257" s="228"/>
      <c r="X257" s="58">
        <f t="shared" si="26"/>
        <v>0</v>
      </c>
      <c r="Y257" s="59">
        <f t="shared" si="30"/>
        <v>0</v>
      </c>
      <c r="AE257" s="2"/>
      <c r="AF257" s="2"/>
      <c r="AG257" s="2"/>
    </row>
    <row r="258" spans="1:33" s="41" customFormat="1" ht="16.2" hidden="1" x14ac:dyDescent="0.3">
      <c r="A258" s="38">
        <f t="shared" ref="A258:A321" si="31">_xlfn.ISOWEEKNUM(C258)</f>
        <v>38</v>
      </c>
      <c r="B258" s="220"/>
      <c r="C258" s="48">
        <f t="shared" si="24"/>
        <v>44817</v>
      </c>
      <c r="D258" s="53"/>
      <c r="E258" s="10"/>
      <c r="F258" s="175">
        <f t="shared" si="25"/>
        <v>0</v>
      </c>
      <c r="G258" s="168"/>
      <c r="H258" s="151"/>
      <c r="I258" s="152"/>
      <c r="J258" s="153"/>
      <c r="K258" s="152"/>
      <c r="L258" s="154"/>
      <c r="M258" s="152"/>
      <c r="N258" s="155"/>
      <c r="O258" s="152"/>
      <c r="P258" s="156"/>
      <c r="Q258" s="152"/>
      <c r="R258" s="157"/>
      <c r="S258" s="188"/>
      <c r="T258" s="40"/>
      <c r="U258" s="18"/>
      <c r="V258" s="18"/>
      <c r="W258" s="228"/>
      <c r="X258" s="58">
        <f t="shared" si="26"/>
        <v>0</v>
      </c>
      <c r="Y258" s="59">
        <f t="shared" si="30"/>
        <v>0</v>
      </c>
      <c r="AE258" s="2"/>
      <c r="AF258" s="2"/>
      <c r="AG258" s="2"/>
    </row>
    <row r="259" spans="1:33" s="41" customFormat="1" ht="16.2" hidden="1" x14ac:dyDescent="0.3">
      <c r="A259" s="38">
        <f t="shared" si="31"/>
        <v>38</v>
      </c>
      <c r="B259" s="220"/>
      <c r="C259" s="48">
        <f t="shared" si="24"/>
        <v>44818</v>
      </c>
      <c r="D259" s="27"/>
      <c r="E259" s="10"/>
      <c r="F259" s="175">
        <f t="shared" si="25"/>
        <v>0</v>
      </c>
      <c r="G259" s="168"/>
      <c r="H259" s="151"/>
      <c r="I259" s="152"/>
      <c r="J259" s="153"/>
      <c r="K259" s="152"/>
      <c r="L259" s="154"/>
      <c r="M259" s="152"/>
      <c r="N259" s="155"/>
      <c r="O259" s="152"/>
      <c r="P259" s="156"/>
      <c r="Q259" s="152"/>
      <c r="R259" s="157"/>
      <c r="S259" s="188"/>
      <c r="T259" s="40"/>
      <c r="U259" s="17"/>
      <c r="V259" s="17"/>
      <c r="W259" s="228"/>
      <c r="X259" s="58">
        <f t="shared" si="26"/>
        <v>0</v>
      </c>
      <c r="Y259" s="59">
        <f t="shared" si="30"/>
        <v>0</v>
      </c>
      <c r="AE259" s="2"/>
      <c r="AF259" s="2"/>
      <c r="AG259" s="2"/>
    </row>
    <row r="260" spans="1:33" s="41" customFormat="1" ht="16.2" hidden="1" x14ac:dyDescent="0.3">
      <c r="A260" s="38">
        <f t="shared" si="31"/>
        <v>38</v>
      </c>
      <c r="B260" s="220"/>
      <c r="C260" s="48">
        <f t="shared" ref="C260:C323" si="32">C259+1</f>
        <v>44819</v>
      </c>
      <c r="D260" s="27"/>
      <c r="E260" s="10"/>
      <c r="F260" s="175">
        <f t="shared" si="25"/>
        <v>0</v>
      </c>
      <c r="G260" s="168"/>
      <c r="H260" s="151"/>
      <c r="I260" s="152"/>
      <c r="J260" s="153"/>
      <c r="K260" s="152"/>
      <c r="L260" s="154"/>
      <c r="M260" s="152"/>
      <c r="N260" s="155"/>
      <c r="O260" s="152"/>
      <c r="P260" s="156"/>
      <c r="Q260" s="152"/>
      <c r="R260" s="157"/>
      <c r="S260" s="188"/>
      <c r="T260" s="40"/>
      <c r="U260" s="17"/>
      <c r="V260" s="17"/>
      <c r="W260" s="228"/>
      <c r="X260" s="58">
        <f t="shared" si="26"/>
        <v>0</v>
      </c>
      <c r="Y260" s="59">
        <f t="shared" si="30"/>
        <v>0</v>
      </c>
      <c r="AE260" s="2"/>
      <c r="AF260" s="2"/>
      <c r="AG260" s="2"/>
    </row>
    <row r="261" spans="1:33" s="41" customFormat="1" ht="16.2" hidden="1" x14ac:dyDescent="0.3">
      <c r="A261" s="38">
        <f t="shared" si="31"/>
        <v>38</v>
      </c>
      <c r="B261" s="220"/>
      <c r="C261" s="48">
        <f t="shared" si="32"/>
        <v>44820</v>
      </c>
      <c r="D261" s="27"/>
      <c r="E261" s="10"/>
      <c r="F261" s="175">
        <f t="shared" si="25"/>
        <v>0</v>
      </c>
      <c r="G261" s="168"/>
      <c r="H261" s="151"/>
      <c r="I261" s="152"/>
      <c r="J261" s="153"/>
      <c r="K261" s="152"/>
      <c r="L261" s="154"/>
      <c r="M261" s="152"/>
      <c r="N261" s="155"/>
      <c r="O261" s="152"/>
      <c r="P261" s="156"/>
      <c r="Q261" s="152"/>
      <c r="R261" s="157"/>
      <c r="S261" s="188"/>
      <c r="T261" s="40"/>
      <c r="U261" s="17"/>
      <c r="V261" s="17"/>
      <c r="W261" s="228"/>
      <c r="X261" s="58">
        <f t="shared" si="26"/>
        <v>0</v>
      </c>
      <c r="Y261" s="59">
        <f t="shared" si="30"/>
        <v>0</v>
      </c>
      <c r="AE261" s="2"/>
      <c r="AF261" s="2"/>
      <c r="AG261" s="2"/>
    </row>
    <row r="262" spans="1:33" s="41" customFormat="1" ht="16.2" hidden="1" x14ac:dyDescent="0.3">
      <c r="A262" s="38">
        <f t="shared" si="31"/>
        <v>38</v>
      </c>
      <c r="B262" s="220"/>
      <c r="C262" s="48">
        <f t="shared" si="32"/>
        <v>44821</v>
      </c>
      <c r="D262" s="27"/>
      <c r="E262" s="10"/>
      <c r="F262" s="175">
        <f t="shared" si="25"/>
        <v>0</v>
      </c>
      <c r="G262" s="168"/>
      <c r="H262" s="151"/>
      <c r="I262" s="152"/>
      <c r="J262" s="153"/>
      <c r="K262" s="152"/>
      <c r="L262" s="154"/>
      <c r="M262" s="152"/>
      <c r="N262" s="155"/>
      <c r="O262" s="152"/>
      <c r="P262" s="156"/>
      <c r="Q262" s="152"/>
      <c r="R262" s="157"/>
      <c r="S262" s="188"/>
      <c r="T262" s="40"/>
      <c r="U262" s="17"/>
      <c r="V262" s="17"/>
      <c r="W262" s="228"/>
      <c r="X262" s="58">
        <f t="shared" si="26"/>
        <v>0</v>
      </c>
      <c r="Y262" s="59">
        <f t="shared" si="30"/>
        <v>0</v>
      </c>
      <c r="AE262" s="2"/>
      <c r="AF262" s="2"/>
      <c r="AG262" s="2"/>
    </row>
    <row r="263" spans="1:33" s="41" customFormat="1" ht="16.2" hidden="1" x14ac:dyDescent="0.3">
      <c r="A263" s="38">
        <f t="shared" si="31"/>
        <v>38</v>
      </c>
      <c r="B263" s="220"/>
      <c r="C263" s="48">
        <f t="shared" si="32"/>
        <v>44822</v>
      </c>
      <c r="D263" s="27"/>
      <c r="E263" s="10"/>
      <c r="F263" s="175">
        <f t="shared" si="25"/>
        <v>0</v>
      </c>
      <c r="G263" s="168"/>
      <c r="H263" s="151"/>
      <c r="I263" s="152"/>
      <c r="J263" s="153"/>
      <c r="K263" s="152"/>
      <c r="L263" s="154"/>
      <c r="M263" s="152"/>
      <c r="N263" s="155"/>
      <c r="O263" s="152"/>
      <c r="P263" s="156"/>
      <c r="Q263" s="152"/>
      <c r="R263" s="157"/>
      <c r="S263" s="188"/>
      <c r="T263" s="40"/>
      <c r="U263" s="17"/>
      <c r="V263" s="17"/>
      <c r="W263" s="228"/>
      <c r="X263" s="58">
        <f t="shared" si="26"/>
        <v>0</v>
      </c>
      <c r="Y263" s="59">
        <f t="shared" si="30"/>
        <v>0</v>
      </c>
      <c r="AE263" s="2"/>
      <c r="AF263" s="2"/>
      <c r="AG263" s="2"/>
    </row>
    <row r="264" spans="1:33" s="41" customFormat="1" ht="16.2" hidden="1" x14ac:dyDescent="0.3">
      <c r="A264" s="38">
        <f t="shared" si="31"/>
        <v>38</v>
      </c>
      <c r="B264" s="220"/>
      <c r="C264" s="48">
        <f t="shared" si="32"/>
        <v>44823</v>
      </c>
      <c r="D264" s="27"/>
      <c r="E264" s="10"/>
      <c r="F264" s="175">
        <f t="shared" si="25"/>
        <v>0</v>
      </c>
      <c r="G264" s="168"/>
      <c r="H264" s="151"/>
      <c r="I264" s="152"/>
      <c r="J264" s="153"/>
      <c r="K264" s="152"/>
      <c r="L264" s="154"/>
      <c r="M264" s="152"/>
      <c r="N264" s="155"/>
      <c r="O264" s="152"/>
      <c r="P264" s="156"/>
      <c r="Q264" s="152"/>
      <c r="R264" s="157"/>
      <c r="S264" s="188"/>
      <c r="T264" s="40"/>
      <c r="U264" s="17"/>
      <c r="V264" s="17"/>
      <c r="W264" s="228"/>
      <c r="X264" s="58">
        <f t="shared" si="26"/>
        <v>0</v>
      </c>
      <c r="Y264" s="59">
        <f t="shared" si="30"/>
        <v>0</v>
      </c>
      <c r="AE264" s="2"/>
      <c r="AF264" s="2"/>
      <c r="AG264" s="2"/>
    </row>
    <row r="265" spans="1:33" s="41" customFormat="1" ht="16.2" hidden="1" x14ac:dyDescent="0.3">
      <c r="A265" s="38">
        <f t="shared" si="31"/>
        <v>39</v>
      </c>
      <c r="B265" s="220"/>
      <c r="C265" s="48">
        <f t="shared" si="32"/>
        <v>44824</v>
      </c>
      <c r="D265" s="27"/>
      <c r="E265" s="10"/>
      <c r="F265" s="175">
        <f t="shared" ref="F265:F328" si="33" xml:space="preserve"> SUM(IF(WEEKDAY(C265,2)=7,E259:E265,0))</f>
        <v>0</v>
      </c>
      <c r="G265" s="168"/>
      <c r="H265" s="151"/>
      <c r="I265" s="152"/>
      <c r="J265" s="153"/>
      <c r="K265" s="152"/>
      <c r="L265" s="154"/>
      <c r="M265" s="152"/>
      <c r="N265" s="155"/>
      <c r="O265" s="152"/>
      <c r="P265" s="156"/>
      <c r="Q265" s="152"/>
      <c r="R265" s="157"/>
      <c r="S265" s="188"/>
      <c r="T265" s="40"/>
      <c r="U265" s="18"/>
      <c r="V265" s="18"/>
      <c r="W265" s="228"/>
      <c r="X265" s="58">
        <f t="shared" ref="X265:X328" si="34">V265-U265-W265</f>
        <v>0</v>
      </c>
      <c r="Y265" s="59">
        <f t="shared" si="30"/>
        <v>0</v>
      </c>
      <c r="AE265" s="2"/>
      <c r="AF265" s="2"/>
      <c r="AG265" s="2"/>
    </row>
    <row r="266" spans="1:33" s="41" customFormat="1" ht="16.2" hidden="1" x14ac:dyDescent="0.3">
      <c r="A266" s="38">
        <f t="shared" si="31"/>
        <v>39</v>
      </c>
      <c r="B266" s="220"/>
      <c r="C266" s="48">
        <f t="shared" si="32"/>
        <v>44825</v>
      </c>
      <c r="D266" s="27"/>
      <c r="E266" s="10"/>
      <c r="F266" s="175">
        <f t="shared" si="33"/>
        <v>0</v>
      </c>
      <c r="G266" s="168"/>
      <c r="H266" s="151"/>
      <c r="I266" s="152"/>
      <c r="J266" s="153"/>
      <c r="K266" s="152"/>
      <c r="L266" s="154"/>
      <c r="M266" s="152"/>
      <c r="N266" s="155"/>
      <c r="O266" s="152"/>
      <c r="P266" s="156"/>
      <c r="Q266" s="152"/>
      <c r="R266" s="157"/>
      <c r="S266" s="188"/>
      <c r="T266" s="40"/>
      <c r="U266" s="17"/>
      <c r="V266" s="17"/>
      <c r="W266" s="228"/>
      <c r="X266" s="58">
        <f t="shared" si="34"/>
        <v>0</v>
      </c>
      <c r="Y266" s="59">
        <f t="shared" si="30"/>
        <v>0</v>
      </c>
      <c r="AE266" s="2"/>
      <c r="AF266" s="2"/>
      <c r="AG266" s="2"/>
    </row>
    <row r="267" spans="1:33" s="41" customFormat="1" ht="16.2" hidden="1" x14ac:dyDescent="0.3">
      <c r="A267" s="38">
        <f t="shared" si="31"/>
        <v>39</v>
      </c>
      <c r="B267" s="220"/>
      <c r="C267" s="48">
        <f t="shared" si="32"/>
        <v>44826</v>
      </c>
      <c r="D267" s="52"/>
      <c r="E267" s="10"/>
      <c r="F267" s="175">
        <f t="shared" si="33"/>
        <v>0</v>
      </c>
      <c r="G267" s="168"/>
      <c r="H267" s="151"/>
      <c r="I267" s="152"/>
      <c r="J267" s="153"/>
      <c r="K267" s="152"/>
      <c r="L267" s="154"/>
      <c r="M267" s="152"/>
      <c r="N267" s="155"/>
      <c r="O267" s="152"/>
      <c r="P267" s="156"/>
      <c r="Q267" s="152"/>
      <c r="R267" s="157"/>
      <c r="S267" s="188"/>
      <c r="T267" s="40"/>
      <c r="U267" s="17"/>
      <c r="V267" s="17"/>
      <c r="W267" s="228"/>
      <c r="X267" s="58">
        <f t="shared" si="34"/>
        <v>0</v>
      </c>
      <c r="Y267" s="59">
        <f t="shared" si="30"/>
        <v>0</v>
      </c>
      <c r="AE267" s="2"/>
      <c r="AF267" s="2"/>
      <c r="AG267" s="2"/>
    </row>
    <row r="268" spans="1:33" s="41" customFormat="1" ht="16.2" hidden="1" x14ac:dyDescent="0.3">
      <c r="A268" s="38">
        <f t="shared" si="31"/>
        <v>39</v>
      </c>
      <c r="B268" s="220"/>
      <c r="C268" s="48">
        <f t="shared" si="32"/>
        <v>44827</v>
      </c>
      <c r="D268" s="27"/>
      <c r="E268" s="10"/>
      <c r="F268" s="175">
        <f t="shared" si="33"/>
        <v>0</v>
      </c>
      <c r="G268" s="168"/>
      <c r="H268" s="151"/>
      <c r="I268" s="152"/>
      <c r="J268" s="153"/>
      <c r="K268" s="152"/>
      <c r="L268" s="154"/>
      <c r="M268" s="152"/>
      <c r="N268" s="155"/>
      <c r="O268" s="152"/>
      <c r="P268" s="156"/>
      <c r="Q268" s="152"/>
      <c r="R268" s="157"/>
      <c r="S268" s="188"/>
      <c r="T268" s="40"/>
      <c r="U268" s="17"/>
      <c r="V268" s="17"/>
      <c r="W268" s="228"/>
      <c r="X268" s="58">
        <f t="shared" si="34"/>
        <v>0</v>
      </c>
      <c r="Y268" s="59">
        <f t="shared" si="30"/>
        <v>0</v>
      </c>
      <c r="AE268" s="2"/>
      <c r="AF268" s="2"/>
      <c r="AG268" s="2"/>
    </row>
    <row r="269" spans="1:33" s="41" customFormat="1" ht="16.2" hidden="1" x14ac:dyDescent="0.3">
      <c r="A269" s="38">
        <f t="shared" si="31"/>
        <v>39</v>
      </c>
      <c r="B269" s="220"/>
      <c r="C269" s="48">
        <f t="shared" si="32"/>
        <v>44828</v>
      </c>
      <c r="D269" s="27"/>
      <c r="E269" s="10"/>
      <c r="F269" s="175">
        <f t="shared" si="33"/>
        <v>0</v>
      </c>
      <c r="G269" s="168"/>
      <c r="H269" s="151"/>
      <c r="I269" s="152"/>
      <c r="J269" s="153"/>
      <c r="K269" s="152"/>
      <c r="L269" s="154"/>
      <c r="M269" s="152"/>
      <c r="N269" s="155"/>
      <c r="O269" s="152"/>
      <c r="P269" s="156"/>
      <c r="Q269" s="152"/>
      <c r="R269" s="157"/>
      <c r="S269" s="188"/>
      <c r="T269" s="40"/>
      <c r="U269" s="17"/>
      <c r="V269" s="17"/>
      <c r="W269" s="228"/>
      <c r="X269" s="58">
        <f t="shared" si="34"/>
        <v>0</v>
      </c>
      <c r="Y269" s="59">
        <f t="shared" si="30"/>
        <v>0</v>
      </c>
      <c r="AE269" s="2"/>
      <c r="AF269" s="2"/>
      <c r="AG269" s="2"/>
    </row>
    <row r="270" spans="1:33" s="41" customFormat="1" ht="16.2" hidden="1" x14ac:dyDescent="0.3">
      <c r="A270" s="38">
        <f t="shared" si="31"/>
        <v>39</v>
      </c>
      <c r="B270" s="220"/>
      <c r="C270" s="48">
        <f t="shared" si="32"/>
        <v>44829</v>
      </c>
      <c r="D270" s="27"/>
      <c r="E270" s="10"/>
      <c r="F270" s="175">
        <f t="shared" si="33"/>
        <v>0</v>
      </c>
      <c r="G270" s="168"/>
      <c r="H270" s="151"/>
      <c r="I270" s="152"/>
      <c r="J270" s="153"/>
      <c r="K270" s="152"/>
      <c r="L270" s="154"/>
      <c r="M270" s="152"/>
      <c r="N270" s="155"/>
      <c r="O270" s="152"/>
      <c r="P270" s="156"/>
      <c r="Q270" s="152"/>
      <c r="R270" s="157"/>
      <c r="S270" s="188"/>
      <c r="T270" s="40"/>
      <c r="U270" s="18"/>
      <c r="V270" s="18"/>
      <c r="W270" s="228"/>
      <c r="X270" s="58">
        <f t="shared" si="34"/>
        <v>0</v>
      </c>
      <c r="Y270" s="59">
        <f t="shared" si="30"/>
        <v>0</v>
      </c>
      <c r="AE270" s="2"/>
      <c r="AF270" s="2"/>
      <c r="AG270" s="2"/>
    </row>
    <row r="271" spans="1:33" s="41" customFormat="1" ht="16.2" hidden="1" x14ac:dyDescent="0.3">
      <c r="A271" s="38">
        <f t="shared" si="31"/>
        <v>39</v>
      </c>
      <c r="B271" s="220"/>
      <c r="C271" s="48">
        <f t="shared" si="32"/>
        <v>44830</v>
      </c>
      <c r="D271" s="27"/>
      <c r="E271" s="10"/>
      <c r="F271" s="175">
        <f t="shared" si="33"/>
        <v>0</v>
      </c>
      <c r="G271" s="168"/>
      <c r="H271" s="151"/>
      <c r="I271" s="152"/>
      <c r="J271" s="153"/>
      <c r="K271" s="152"/>
      <c r="L271" s="154"/>
      <c r="M271" s="152"/>
      <c r="N271" s="155"/>
      <c r="O271" s="152"/>
      <c r="P271" s="156"/>
      <c r="Q271" s="152"/>
      <c r="R271" s="157"/>
      <c r="S271" s="188"/>
      <c r="T271" s="40"/>
      <c r="U271" s="17"/>
      <c r="V271" s="17"/>
      <c r="W271" s="228"/>
      <c r="X271" s="58">
        <f t="shared" si="34"/>
        <v>0</v>
      </c>
      <c r="Y271" s="59">
        <f t="shared" si="30"/>
        <v>0</v>
      </c>
      <c r="AE271" s="2"/>
      <c r="AF271" s="2"/>
      <c r="AG271" s="2"/>
    </row>
    <row r="272" spans="1:33" s="41" customFormat="1" ht="16.2" hidden="1" x14ac:dyDescent="0.3">
      <c r="A272" s="38">
        <f t="shared" si="31"/>
        <v>40</v>
      </c>
      <c r="B272" s="220"/>
      <c r="C272" s="48">
        <f t="shared" si="32"/>
        <v>44831</v>
      </c>
      <c r="D272" s="27"/>
      <c r="E272" s="10"/>
      <c r="F272" s="175">
        <f t="shared" si="33"/>
        <v>0</v>
      </c>
      <c r="G272" s="168"/>
      <c r="H272" s="151"/>
      <c r="I272" s="152"/>
      <c r="J272" s="153"/>
      <c r="K272" s="152"/>
      <c r="L272" s="154"/>
      <c r="M272" s="152"/>
      <c r="N272" s="155"/>
      <c r="O272" s="152"/>
      <c r="P272" s="156"/>
      <c r="Q272" s="152"/>
      <c r="R272" s="157"/>
      <c r="S272" s="188"/>
      <c r="T272" s="40"/>
      <c r="U272" s="18"/>
      <c r="V272" s="18"/>
      <c r="W272" s="228"/>
      <c r="X272" s="58">
        <f t="shared" si="34"/>
        <v>0</v>
      </c>
      <c r="Y272" s="59">
        <f t="shared" si="30"/>
        <v>0</v>
      </c>
      <c r="AE272" s="2"/>
      <c r="AF272" s="2"/>
      <c r="AG272" s="2"/>
    </row>
    <row r="273" spans="1:33" s="41" customFormat="1" ht="16.2" hidden="1" x14ac:dyDescent="0.3">
      <c r="A273" s="38">
        <f t="shared" si="31"/>
        <v>40</v>
      </c>
      <c r="B273" s="220"/>
      <c r="C273" s="48">
        <f t="shared" si="32"/>
        <v>44832</v>
      </c>
      <c r="D273" s="27"/>
      <c r="E273" s="10"/>
      <c r="F273" s="175">
        <f t="shared" si="33"/>
        <v>0</v>
      </c>
      <c r="G273" s="168"/>
      <c r="H273" s="151"/>
      <c r="I273" s="152"/>
      <c r="J273" s="153"/>
      <c r="K273" s="152"/>
      <c r="L273" s="154"/>
      <c r="M273" s="152"/>
      <c r="N273" s="155"/>
      <c r="O273" s="152"/>
      <c r="P273" s="156"/>
      <c r="Q273" s="152"/>
      <c r="R273" s="157"/>
      <c r="S273" s="188"/>
      <c r="T273" s="40"/>
      <c r="U273" s="17"/>
      <c r="V273" s="17"/>
      <c r="W273" s="228"/>
      <c r="X273" s="58">
        <f t="shared" si="34"/>
        <v>0</v>
      </c>
      <c r="Y273" s="59">
        <f t="shared" si="30"/>
        <v>0</v>
      </c>
      <c r="AE273" s="2"/>
      <c r="AF273" s="2"/>
      <c r="AG273" s="2"/>
    </row>
    <row r="274" spans="1:33" s="41" customFormat="1" ht="16.2" hidden="1" x14ac:dyDescent="0.3">
      <c r="A274" s="38">
        <f t="shared" si="31"/>
        <v>40</v>
      </c>
      <c r="B274" s="221"/>
      <c r="C274" s="48">
        <f t="shared" si="32"/>
        <v>44833</v>
      </c>
      <c r="D274" s="52"/>
      <c r="E274" s="10"/>
      <c r="F274" s="175">
        <f t="shared" si="33"/>
        <v>0</v>
      </c>
      <c r="G274" s="168"/>
      <c r="H274" s="151"/>
      <c r="I274" s="187"/>
      <c r="J274" s="153"/>
      <c r="K274" s="185"/>
      <c r="L274" s="154"/>
      <c r="M274" s="152"/>
      <c r="N274" s="155"/>
      <c r="O274" s="186"/>
      <c r="P274" s="156"/>
      <c r="Q274" s="152"/>
      <c r="R274" s="157"/>
      <c r="S274" s="188"/>
      <c r="T274" s="40"/>
      <c r="U274" s="17"/>
      <c r="V274" s="17"/>
      <c r="W274" s="228"/>
      <c r="X274" s="58">
        <f t="shared" si="34"/>
        <v>0</v>
      </c>
      <c r="Y274" s="59">
        <f t="shared" si="30"/>
        <v>0</v>
      </c>
      <c r="AE274" s="2"/>
      <c r="AF274" s="2"/>
      <c r="AG274" s="2"/>
    </row>
    <row r="275" spans="1:33" s="41" customFormat="1" ht="16.2" hidden="1" x14ac:dyDescent="0.3">
      <c r="A275" s="38">
        <f t="shared" si="31"/>
        <v>40</v>
      </c>
      <c r="B275" s="219" t="s">
        <v>14</v>
      </c>
      <c r="C275" s="48">
        <f t="shared" si="32"/>
        <v>44834</v>
      </c>
      <c r="D275" s="27"/>
      <c r="E275" s="10"/>
      <c r="F275" s="175">
        <f t="shared" si="33"/>
        <v>0</v>
      </c>
      <c r="G275" s="168"/>
      <c r="H275" s="151"/>
      <c r="I275" s="152"/>
      <c r="J275" s="153"/>
      <c r="K275" s="152"/>
      <c r="L275" s="154"/>
      <c r="M275" s="152"/>
      <c r="N275" s="155"/>
      <c r="O275" s="152"/>
      <c r="P275" s="156"/>
      <c r="Q275" s="152"/>
      <c r="R275" s="157"/>
      <c r="S275" s="188"/>
      <c r="T275" s="40"/>
      <c r="U275" s="17"/>
      <c r="V275" s="17"/>
      <c r="W275" s="19"/>
      <c r="X275" s="58">
        <f t="shared" si="34"/>
        <v>0</v>
      </c>
      <c r="Y275" s="59">
        <f t="shared" si="30"/>
        <v>0</v>
      </c>
      <c r="AE275" s="2"/>
      <c r="AF275" s="2"/>
      <c r="AG275" s="2"/>
    </row>
    <row r="276" spans="1:33" s="41" customFormat="1" ht="16.2" hidden="1" x14ac:dyDescent="0.3">
      <c r="A276" s="38">
        <f t="shared" si="31"/>
        <v>40</v>
      </c>
      <c r="B276" s="220"/>
      <c r="C276" s="48">
        <f t="shared" si="32"/>
        <v>44835</v>
      </c>
      <c r="D276" s="27"/>
      <c r="E276" s="10"/>
      <c r="F276" s="175">
        <f t="shared" si="33"/>
        <v>0</v>
      </c>
      <c r="G276" s="168"/>
      <c r="H276" s="151"/>
      <c r="I276" s="152"/>
      <c r="J276" s="153"/>
      <c r="K276" s="152"/>
      <c r="L276" s="154"/>
      <c r="M276" s="152"/>
      <c r="N276" s="155"/>
      <c r="O276" s="152"/>
      <c r="P276" s="156"/>
      <c r="Q276" s="152"/>
      <c r="R276" s="157"/>
      <c r="S276" s="188"/>
      <c r="T276" s="40"/>
      <c r="U276" s="18"/>
      <c r="V276" s="18"/>
      <c r="W276" s="19"/>
      <c r="X276" s="58">
        <f t="shared" si="34"/>
        <v>0</v>
      </c>
      <c r="Y276" s="59">
        <f t="shared" si="30"/>
        <v>0</v>
      </c>
      <c r="AE276" s="2"/>
      <c r="AF276" s="2"/>
      <c r="AG276" s="2"/>
    </row>
    <row r="277" spans="1:33" s="41" customFormat="1" ht="16.2" hidden="1" x14ac:dyDescent="0.3">
      <c r="A277" s="38">
        <f t="shared" si="31"/>
        <v>40</v>
      </c>
      <c r="B277" s="220"/>
      <c r="C277" s="48">
        <f t="shared" si="32"/>
        <v>44836</v>
      </c>
      <c r="D277" s="27"/>
      <c r="E277" s="10"/>
      <c r="F277" s="175">
        <f t="shared" si="33"/>
        <v>0</v>
      </c>
      <c r="G277" s="168"/>
      <c r="H277" s="151"/>
      <c r="I277" s="152"/>
      <c r="J277" s="153"/>
      <c r="K277" s="152"/>
      <c r="L277" s="154"/>
      <c r="M277" s="152"/>
      <c r="N277" s="155"/>
      <c r="O277" s="152"/>
      <c r="P277" s="156"/>
      <c r="Q277" s="152"/>
      <c r="R277" s="157"/>
      <c r="S277" s="188"/>
      <c r="T277" s="40"/>
      <c r="U277" s="17"/>
      <c r="V277" s="17"/>
      <c r="W277" s="19"/>
      <c r="X277" s="58">
        <f t="shared" si="34"/>
        <v>0</v>
      </c>
      <c r="Y277" s="59">
        <f t="shared" si="30"/>
        <v>0</v>
      </c>
      <c r="AE277" s="2"/>
      <c r="AF277" s="2"/>
      <c r="AG277" s="2"/>
    </row>
    <row r="278" spans="1:33" s="41" customFormat="1" ht="16.2" hidden="1" x14ac:dyDescent="0.3">
      <c r="A278" s="38">
        <f t="shared" si="31"/>
        <v>40</v>
      </c>
      <c r="B278" s="220"/>
      <c r="C278" s="48">
        <f t="shared" si="32"/>
        <v>44837</v>
      </c>
      <c r="D278" s="27"/>
      <c r="E278" s="10"/>
      <c r="F278" s="175">
        <f t="shared" si="33"/>
        <v>0</v>
      </c>
      <c r="G278" s="168"/>
      <c r="H278" s="151"/>
      <c r="I278" s="152"/>
      <c r="J278" s="153"/>
      <c r="K278" s="152"/>
      <c r="L278" s="154"/>
      <c r="M278" s="152"/>
      <c r="N278" s="155"/>
      <c r="O278" s="152"/>
      <c r="P278" s="156"/>
      <c r="Q278" s="152"/>
      <c r="R278" s="157"/>
      <c r="S278" s="188"/>
      <c r="T278" s="40"/>
      <c r="U278" s="17"/>
      <c r="V278" s="17"/>
      <c r="W278" s="19"/>
      <c r="X278" s="58">
        <f t="shared" si="34"/>
        <v>0</v>
      </c>
      <c r="Y278" s="59">
        <f t="shared" ref="Y278:Y341" si="35" xml:space="preserve"> SUM(IF(WEEKDAY(C278,2)=7,X272:X278,0))</f>
        <v>0</v>
      </c>
      <c r="AE278" s="2"/>
      <c r="AF278" s="2"/>
      <c r="AG278" s="2"/>
    </row>
    <row r="279" spans="1:33" s="41" customFormat="1" ht="16.2" hidden="1" x14ac:dyDescent="0.3">
      <c r="A279" s="38">
        <f t="shared" si="31"/>
        <v>41</v>
      </c>
      <c r="B279" s="220"/>
      <c r="C279" s="48">
        <f t="shared" si="32"/>
        <v>44838</v>
      </c>
      <c r="D279" s="27"/>
      <c r="E279" s="10"/>
      <c r="F279" s="175">
        <f t="shared" si="33"/>
        <v>0</v>
      </c>
      <c r="G279" s="168"/>
      <c r="H279" s="151"/>
      <c r="I279" s="152"/>
      <c r="J279" s="153"/>
      <c r="K279" s="152"/>
      <c r="L279" s="154"/>
      <c r="M279" s="152"/>
      <c r="N279" s="155"/>
      <c r="O279" s="152"/>
      <c r="P279" s="156"/>
      <c r="Q279" s="152"/>
      <c r="R279" s="157"/>
      <c r="S279" s="188"/>
      <c r="T279" s="40"/>
      <c r="U279" s="17"/>
      <c r="V279" s="17"/>
      <c r="W279" s="19"/>
      <c r="X279" s="58">
        <f t="shared" si="34"/>
        <v>0</v>
      </c>
      <c r="Y279" s="59">
        <f t="shared" si="35"/>
        <v>0</v>
      </c>
      <c r="AE279" s="2"/>
      <c r="AF279" s="2"/>
      <c r="AG279" s="2"/>
    </row>
    <row r="280" spans="1:33" s="41" customFormat="1" ht="16.2" hidden="1" x14ac:dyDescent="0.3">
      <c r="A280" s="38">
        <f t="shared" si="31"/>
        <v>41</v>
      </c>
      <c r="B280" s="220"/>
      <c r="C280" s="48">
        <f t="shared" si="32"/>
        <v>44839</v>
      </c>
      <c r="D280" s="27"/>
      <c r="E280" s="10"/>
      <c r="F280" s="175">
        <f t="shared" si="33"/>
        <v>0</v>
      </c>
      <c r="G280" s="168"/>
      <c r="H280" s="151"/>
      <c r="I280" s="152"/>
      <c r="J280" s="153"/>
      <c r="K280" s="152"/>
      <c r="L280" s="154"/>
      <c r="M280" s="152"/>
      <c r="N280" s="155"/>
      <c r="O280" s="152"/>
      <c r="P280" s="156"/>
      <c r="Q280" s="152"/>
      <c r="R280" s="157"/>
      <c r="S280" s="188"/>
      <c r="T280" s="40"/>
      <c r="U280" s="17"/>
      <c r="V280" s="17"/>
      <c r="W280" s="19"/>
      <c r="X280" s="58">
        <f t="shared" si="34"/>
        <v>0</v>
      </c>
      <c r="Y280" s="59">
        <f t="shared" si="35"/>
        <v>0</v>
      </c>
      <c r="AE280" s="2"/>
      <c r="AF280" s="2"/>
      <c r="AG280" s="2"/>
    </row>
    <row r="281" spans="1:33" s="41" customFormat="1" ht="16.2" hidden="1" x14ac:dyDescent="0.3">
      <c r="A281" s="38">
        <f t="shared" si="31"/>
        <v>41</v>
      </c>
      <c r="B281" s="220"/>
      <c r="C281" s="48">
        <f t="shared" si="32"/>
        <v>44840</v>
      </c>
      <c r="D281" s="27"/>
      <c r="E281" s="10"/>
      <c r="F281" s="175">
        <f t="shared" si="33"/>
        <v>0</v>
      </c>
      <c r="G281" s="168"/>
      <c r="H281" s="151"/>
      <c r="I281" s="152"/>
      <c r="J281" s="153"/>
      <c r="K281" s="152"/>
      <c r="L281" s="154"/>
      <c r="M281" s="152"/>
      <c r="N281" s="155"/>
      <c r="O281" s="152"/>
      <c r="P281" s="156"/>
      <c r="Q281" s="152"/>
      <c r="R281" s="157"/>
      <c r="S281" s="188"/>
      <c r="T281" s="40"/>
      <c r="U281" s="18"/>
      <c r="V281" s="18"/>
      <c r="W281" s="19"/>
      <c r="X281" s="58">
        <f t="shared" si="34"/>
        <v>0</v>
      </c>
      <c r="Y281" s="59">
        <f t="shared" si="35"/>
        <v>0</v>
      </c>
      <c r="AE281" s="2"/>
      <c r="AF281" s="2"/>
      <c r="AG281" s="2"/>
    </row>
    <row r="282" spans="1:33" s="41" customFormat="1" ht="16.2" hidden="1" x14ac:dyDescent="0.3">
      <c r="A282" s="38">
        <f t="shared" si="31"/>
        <v>41</v>
      </c>
      <c r="B282" s="220"/>
      <c r="C282" s="48">
        <f t="shared" si="32"/>
        <v>44841</v>
      </c>
      <c r="D282" s="27"/>
      <c r="E282" s="10"/>
      <c r="F282" s="175">
        <f t="shared" si="33"/>
        <v>0</v>
      </c>
      <c r="G282" s="168"/>
      <c r="H282" s="151"/>
      <c r="I282" s="152"/>
      <c r="J282" s="153"/>
      <c r="K282" s="152"/>
      <c r="L282" s="154"/>
      <c r="M282" s="152"/>
      <c r="N282" s="155"/>
      <c r="O282" s="152"/>
      <c r="P282" s="156"/>
      <c r="Q282" s="152"/>
      <c r="R282" s="157"/>
      <c r="S282" s="188"/>
      <c r="T282" s="40"/>
      <c r="U282" s="17"/>
      <c r="V282" s="17"/>
      <c r="W282" s="19"/>
      <c r="X282" s="58">
        <f t="shared" si="34"/>
        <v>0</v>
      </c>
      <c r="Y282" s="59">
        <f t="shared" si="35"/>
        <v>0</v>
      </c>
      <c r="AE282" s="2"/>
      <c r="AF282" s="2"/>
      <c r="AG282" s="2"/>
    </row>
    <row r="283" spans="1:33" s="41" customFormat="1" ht="16.2" hidden="1" x14ac:dyDescent="0.3">
      <c r="A283" s="38">
        <f t="shared" si="31"/>
        <v>41</v>
      </c>
      <c r="B283" s="220"/>
      <c r="C283" s="48">
        <f t="shared" si="32"/>
        <v>44842</v>
      </c>
      <c r="D283" s="27"/>
      <c r="E283" s="10"/>
      <c r="F283" s="175">
        <f t="shared" si="33"/>
        <v>0</v>
      </c>
      <c r="G283" s="168"/>
      <c r="H283" s="151"/>
      <c r="I283" s="152"/>
      <c r="J283" s="153"/>
      <c r="K283" s="152"/>
      <c r="L283" s="154"/>
      <c r="M283" s="152"/>
      <c r="N283" s="155"/>
      <c r="O283" s="152"/>
      <c r="P283" s="156"/>
      <c r="Q283" s="152"/>
      <c r="R283" s="157"/>
      <c r="S283" s="188"/>
      <c r="T283" s="40"/>
      <c r="U283" s="17"/>
      <c r="V283" s="17"/>
      <c r="W283" s="19"/>
      <c r="X283" s="58">
        <f t="shared" si="34"/>
        <v>0</v>
      </c>
      <c r="Y283" s="59">
        <f t="shared" si="35"/>
        <v>0</v>
      </c>
      <c r="AE283" s="2"/>
      <c r="AF283" s="2"/>
      <c r="AG283" s="2"/>
    </row>
    <row r="284" spans="1:33" s="41" customFormat="1" ht="16.2" hidden="1" x14ac:dyDescent="0.3">
      <c r="A284" s="38">
        <f t="shared" si="31"/>
        <v>41</v>
      </c>
      <c r="B284" s="220"/>
      <c r="C284" s="48">
        <f t="shared" si="32"/>
        <v>44843</v>
      </c>
      <c r="D284" s="27"/>
      <c r="E284" s="10"/>
      <c r="F284" s="175">
        <f t="shared" si="33"/>
        <v>0</v>
      </c>
      <c r="G284" s="168"/>
      <c r="H284" s="151"/>
      <c r="I284" s="152"/>
      <c r="J284" s="153"/>
      <c r="K284" s="152"/>
      <c r="L284" s="154"/>
      <c r="M284" s="152"/>
      <c r="N284" s="155"/>
      <c r="O284" s="152"/>
      <c r="P284" s="156"/>
      <c r="Q284" s="152"/>
      <c r="R284" s="157"/>
      <c r="S284" s="188"/>
      <c r="T284" s="40"/>
      <c r="U284" s="17"/>
      <c r="V284" s="17"/>
      <c r="W284" s="19"/>
      <c r="X284" s="58">
        <f t="shared" si="34"/>
        <v>0</v>
      </c>
      <c r="Y284" s="59">
        <f t="shared" si="35"/>
        <v>0</v>
      </c>
      <c r="AE284" s="2"/>
      <c r="AF284" s="2"/>
      <c r="AG284" s="2"/>
    </row>
    <row r="285" spans="1:33" s="41" customFormat="1" ht="16.2" hidden="1" x14ac:dyDescent="0.3">
      <c r="A285" s="38">
        <f t="shared" si="31"/>
        <v>41</v>
      </c>
      <c r="B285" s="220"/>
      <c r="C285" s="48">
        <f t="shared" si="32"/>
        <v>44844</v>
      </c>
      <c r="D285" s="27"/>
      <c r="E285" s="10"/>
      <c r="F285" s="175">
        <f t="shared" si="33"/>
        <v>0</v>
      </c>
      <c r="G285" s="168"/>
      <c r="H285" s="151"/>
      <c r="I285" s="152"/>
      <c r="J285" s="153"/>
      <c r="K285" s="152"/>
      <c r="L285" s="154"/>
      <c r="M285" s="152"/>
      <c r="N285" s="155"/>
      <c r="O285" s="152"/>
      <c r="P285" s="156"/>
      <c r="Q285" s="152"/>
      <c r="R285" s="157"/>
      <c r="S285" s="188"/>
      <c r="T285" s="40"/>
      <c r="U285" s="17"/>
      <c r="V285" s="17"/>
      <c r="W285" s="19"/>
      <c r="X285" s="58">
        <f t="shared" si="34"/>
        <v>0</v>
      </c>
      <c r="Y285" s="59">
        <f t="shared" si="35"/>
        <v>0</v>
      </c>
      <c r="AE285" s="2"/>
      <c r="AF285" s="2"/>
      <c r="AG285" s="2"/>
    </row>
    <row r="286" spans="1:33" s="41" customFormat="1" ht="16.2" hidden="1" x14ac:dyDescent="0.3">
      <c r="A286" s="38">
        <f t="shared" si="31"/>
        <v>42</v>
      </c>
      <c r="B286" s="220"/>
      <c r="C286" s="48">
        <f t="shared" si="32"/>
        <v>44845</v>
      </c>
      <c r="D286" s="27"/>
      <c r="E286" s="10"/>
      <c r="F286" s="175">
        <f t="shared" si="33"/>
        <v>0</v>
      </c>
      <c r="G286" s="168"/>
      <c r="H286" s="151"/>
      <c r="I286" s="152"/>
      <c r="J286" s="153"/>
      <c r="K286" s="152"/>
      <c r="L286" s="154"/>
      <c r="M286" s="152"/>
      <c r="N286" s="155"/>
      <c r="O286" s="152"/>
      <c r="P286" s="156"/>
      <c r="Q286" s="152"/>
      <c r="R286" s="157"/>
      <c r="S286" s="188"/>
      <c r="T286" s="40"/>
      <c r="U286" s="17"/>
      <c r="V286" s="17"/>
      <c r="W286" s="19"/>
      <c r="X286" s="58">
        <f t="shared" si="34"/>
        <v>0</v>
      </c>
      <c r="Y286" s="59">
        <f t="shared" si="35"/>
        <v>0</v>
      </c>
      <c r="AE286" s="2"/>
      <c r="AF286" s="2"/>
      <c r="AG286" s="2"/>
    </row>
    <row r="287" spans="1:33" s="41" customFormat="1" ht="16.2" hidden="1" x14ac:dyDescent="0.3">
      <c r="A287" s="38">
        <f t="shared" si="31"/>
        <v>42</v>
      </c>
      <c r="B287" s="220"/>
      <c r="C287" s="48">
        <f t="shared" si="32"/>
        <v>44846</v>
      </c>
      <c r="D287" s="27"/>
      <c r="E287" s="10"/>
      <c r="F287" s="175">
        <f t="shared" si="33"/>
        <v>0</v>
      </c>
      <c r="G287" s="168"/>
      <c r="H287" s="151"/>
      <c r="I287" s="152"/>
      <c r="J287" s="153"/>
      <c r="K287" s="152"/>
      <c r="L287" s="154"/>
      <c r="M287" s="152"/>
      <c r="N287" s="155"/>
      <c r="O287" s="152"/>
      <c r="P287" s="156"/>
      <c r="Q287" s="152"/>
      <c r="R287" s="157"/>
      <c r="S287" s="188"/>
      <c r="T287" s="40"/>
      <c r="U287" s="17"/>
      <c r="V287" s="17"/>
      <c r="W287" s="19"/>
      <c r="X287" s="58">
        <f t="shared" si="34"/>
        <v>0</v>
      </c>
      <c r="Y287" s="59">
        <f t="shared" si="35"/>
        <v>0</v>
      </c>
      <c r="AE287" s="2"/>
      <c r="AF287" s="2"/>
      <c r="AG287" s="2"/>
    </row>
    <row r="288" spans="1:33" s="41" customFormat="1" ht="16.2" hidden="1" x14ac:dyDescent="0.3">
      <c r="A288" s="38">
        <f t="shared" si="31"/>
        <v>42</v>
      </c>
      <c r="B288" s="220"/>
      <c r="C288" s="48">
        <f t="shared" si="32"/>
        <v>44847</v>
      </c>
      <c r="D288" s="27"/>
      <c r="E288" s="10"/>
      <c r="F288" s="175">
        <f t="shared" si="33"/>
        <v>0</v>
      </c>
      <c r="G288" s="168"/>
      <c r="H288" s="151"/>
      <c r="I288" s="152"/>
      <c r="J288" s="153"/>
      <c r="K288" s="152"/>
      <c r="L288" s="154"/>
      <c r="M288" s="152"/>
      <c r="N288" s="155"/>
      <c r="O288" s="152"/>
      <c r="P288" s="156"/>
      <c r="Q288" s="152"/>
      <c r="R288" s="157"/>
      <c r="S288" s="188"/>
      <c r="T288" s="40"/>
      <c r="U288" s="18"/>
      <c r="V288" s="18"/>
      <c r="W288" s="19"/>
      <c r="X288" s="58">
        <f t="shared" si="34"/>
        <v>0</v>
      </c>
      <c r="Y288" s="59">
        <f t="shared" si="35"/>
        <v>0</v>
      </c>
      <c r="AE288" s="2"/>
      <c r="AF288" s="2"/>
      <c r="AG288" s="2"/>
    </row>
    <row r="289" spans="1:33" s="41" customFormat="1" ht="16.2" hidden="1" x14ac:dyDescent="0.3">
      <c r="A289" s="38">
        <f t="shared" si="31"/>
        <v>42</v>
      </c>
      <c r="B289" s="220"/>
      <c r="C289" s="48">
        <f t="shared" si="32"/>
        <v>44848</v>
      </c>
      <c r="D289" s="27"/>
      <c r="E289" s="10"/>
      <c r="F289" s="175">
        <f t="shared" si="33"/>
        <v>0</v>
      </c>
      <c r="G289" s="168"/>
      <c r="H289" s="151"/>
      <c r="I289" s="152"/>
      <c r="J289" s="153"/>
      <c r="K289" s="152"/>
      <c r="L289" s="154"/>
      <c r="M289" s="152"/>
      <c r="N289" s="155"/>
      <c r="O289" s="152"/>
      <c r="P289" s="156"/>
      <c r="Q289" s="152"/>
      <c r="R289" s="157"/>
      <c r="S289" s="188"/>
      <c r="T289" s="40"/>
      <c r="U289" s="17"/>
      <c r="V289" s="17"/>
      <c r="W289" s="19"/>
      <c r="X289" s="58">
        <f t="shared" si="34"/>
        <v>0</v>
      </c>
      <c r="Y289" s="59">
        <f t="shared" si="35"/>
        <v>0</v>
      </c>
      <c r="AE289" s="2"/>
      <c r="AF289" s="2"/>
      <c r="AG289" s="2"/>
    </row>
    <row r="290" spans="1:33" s="41" customFormat="1" ht="16.2" hidden="1" x14ac:dyDescent="0.3">
      <c r="A290" s="38">
        <f t="shared" si="31"/>
        <v>42</v>
      </c>
      <c r="B290" s="220"/>
      <c r="C290" s="48">
        <f t="shared" si="32"/>
        <v>44849</v>
      </c>
      <c r="D290" s="27"/>
      <c r="E290" s="10"/>
      <c r="F290" s="175">
        <f t="shared" si="33"/>
        <v>0</v>
      </c>
      <c r="G290" s="168"/>
      <c r="H290" s="151"/>
      <c r="I290" s="152"/>
      <c r="J290" s="153"/>
      <c r="K290" s="152"/>
      <c r="L290" s="154"/>
      <c r="M290" s="152"/>
      <c r="N290" s="155"/>
      <c r="O290" s="152"/>
      <c r="P290" s="156"/>
      <c r="Q290" s="152"/>
      <c r="R290" s="157"/>
      <c r="S290" s="188"/>
      <c r="T290" s="40"/>
      <c r="U290" s="17"/>
      <c r="V290" s="17"/>
      <c r="W290" s="19"/>
      <c r="X290" s="58">
        <f t="shared" si="34"/>
        <v>0</v>
      </c>
      <c r="Y290" s="59">
        <f t="shared" si="35"/>
        <v>0</v>
      </c>
      <c r="AE290" s="2"/>
      <c r="AF290" s="2"/>
      <c r="AG290" s="2"/>
    </row>
    <row r="291" spans="1:33" s="41" customFormat="1" ht="16.2" hidden="1" x14ac:dyDescent="0.3">
      <c r="A291" s="38">
        <f t="shared" si="31"/>
        <v>42</v>
      </c>
      <c r="B291" s="220"/>
      <c r="C291" s="48">
        <f t="shared" si="32"/>
        <v>44850</v>
      </c>
      <c r="D291" s="27"/>
      <c r="E291" s="10"/>
      <c r="F291" s="175">
        <f t="shared" si="33"/>
        <v>0</v>
      </c>
      <c r="G291" s="168"/>
      <c r="H291" s="151"/>
      <c r="I291" s="152"/>
      <c r="J291" s="153"/>
      <c r="K291" s="152"/>
      <c r="L291" s="154"/>
      <c r="M291" s="152"/>
      <c r="N291" s="155"/>
      <c r="O291" s="152"/>
      <c r="P291" s="156"/>
      <c r="Q291" s="152"/>
      <c r="R291" s="157"/>
      <c r="S291" s="188"/>
      <c r="T291" s="40"/>
      <c r="U291" s="17"/>
      <c r="V291" s="17"/>
      <c r="W291" s="19"/>
      <c r="X291" s="58">
        <f t="shared" si="34"/>
        <v>0</v>
      </c>
      <c r="Y291" s="59">
        <f t="shared" si="35"/>
        <v>0</v>
      </c>
      <c r="AE291" s="2"/>
      <c r="AF291" s="2"/>
      <c r="AG291" s="2"/>
    </row>
    <row r="292" spans="1:33" s="41" customFormat="1" ht="16.2" hidden="1" x14ac:dyDescent="0.3">
      <c r="A292" s="38">
        <f t="shared" si="31"/>
        <v>42</v>
      </c>
      <c r="B292" s="220"/>
      <c r="C292" s="48">
        <f t="shared" si="32"/>
        <v>44851</v>
      </c>
      <c r="D292" s="27"/>
      <c r="E292" s="10"/>
      <c r="F292" s="175">
        <f t="shared" si="33"/>
        <v>0</v>
      </c>
      <c r="G292" s="168"/>
      <c r="H292" s="151"/>
      <c r="I292" s="152"/>
      <c r="J292" s="153"/>
      <c r="K292" s="152"/>
      <c r="L292" s="154"/>
      <c r="M292" s="152"/>
      <c r="N292" s="155"/>
      <c r="O292" s="152"/>
      <c r="P292" s="156"/>
      <c r="Q292" s="152"/>
      <c r="R292" s="157"/>
      <c r="S292" s="188"/>
      <c r="T292" s="40"/>
      <c r="U292" s="17"/>
      <c r="V292" s="17"/>
      <c r="W292" s="19"/>
      <c r="X292" s="58">
        <f t="shared" si="34"/>
        <v>0</v>
      </c>
      <c r="Y292" s="59">
        <f t="shared" si="35"/>
        <v>0</v>
      </c>
      <c r="AE292" s="2"/>
      <c r="AF292" s="2"/>
      <c r="AG292" s="2"/>
    </row>
    <row r="293" spans="1:33" s="41" customFormat="1" ht="16.2" hidden="1" x14ac:dyDescent="0.3">
      <c r="A293" s="38">
        <f t="shared" si="31"/>
        <v>43</v>
      </c>
      <c r="B293" s="220"/>
      <c r="C293" s="48">
        <f t="shared" si="32"/>
        <v>44852</v>
      </c>
      <c r="D293" s="27"/>
      <c r="E293" s="10"/>
      <c r="F293" s="175">
        <f t="shared" si="33"/>
        <v>0</v>
      </c>
      <c r="G293" s="168"/>
      <c r="H293" s="151"/>
      <c r="I293" s="152"/>
      <c r="J293" s="153"/>
      <c r="K293" s="152"/>
      <c r="L293" s="154"/>
      <c r="M293" s="152"/>
      <c r="N293" s="155"/>
      <c r="O293" s="152"/>
      <c r="P293" s="156"/>
      <c r="Q293" s="152"/>
      <c r="R293" s="157"/>
      <c r="S293" s="188"/>
      <c r="T293" s="40"/>
      <c r="U293" s="17"/>
      <c r="V293" s="17"/>
      <c r="W293" s="19"/>
      <c r="X293" s="58">
        <f t="shared" si="34"/>
        <v>0</v>
      </c>
      <c r="Y293" s="59">
        <f t="shared" si="35"/>
        <v>0</v>
      </c>
      <c r="AE293" s="2"/>
      <c r="AF293" s="2"/>
      <c r="AG293" s="2"/>
    </row>
    <row r="294" spans="1:33" s="41" customFormat="1" ht="16.2" hidden="1" x14ac:dyDescent="0.3">
      <c r="A294" s="38">
        <f t="shared" si="31"/>
        <v>43</v>
      </c>
      <c r="B294" s="220"/>
      <c r="C294" s="48">
        <f t="shared" si="32"/>
        <v>44853</v>
      </c>
      <c r="D294" s="27"/>
      <c r="E294" s="10"/>
      <c r="F294" s="175">
        <f t="shared" si="33"/>
        <v>0</v>
      </c>
      <c r="G294" s="168"/>
      <c r="H294" s="151"/>
      <c r="I294" s="152"/>
      <c r="J294" s="153"/>
      <c r="K294" s="152"/>
      <c r="L294" s="154"/>
      <c r="M294" s="152"/>
      <c r="N294" s="155"/>
      <c r="O294" s="152"/>
      <c r="P294" s="156"/>
      <c r="Q294" s="152"/>
      <c r="R294" s="157"/>
      <c r="S294" s="188"/>
      <c r="T294" s="40"/>
      <c r="U294" s="17"/>
      <c r="V294" s="17"/>
      <c r="W294" s="19"/>
      <c r="X294" s="58">
        <f t="shared" si="34"/>
        <v>0</v>
      </c>
      <c r="Y294" s="59">
        <f t="shared" si="35"/>
        <v>0</v>
      </c>
      <c r="AE294" s="2"/>
      <c r="AF294" s="2"/>
      <c r="AG294" s="2"/>
    </row>
    <row r="295" spans="1:33" s="41" customFormat="1" ht="16.8" hidden="1" customHeight="1" x14ac:dyDescent="0.3">
      <c r="A295" s="38">
        <f t="shared" si="31"/>
        <v>43</v>
      </c>
      <c r="B295" s="220"/>
      <c r="C295" s="48">
        <f t="shared" si="32"/>
        <v>44854</v>
      </c>
      <c r="D295" s="27"/>
      <c r="E295" s="10"/>
      <c r="F295" s="175">
        <f t="shared" si="33"/>
        <v>0</v>
      </c>
      <c r="G295" s="168"/>
      <c r="H295" s="151"/>
      <c r="I295" s="152"/>
      <c r="J295" s="153"/>
      <c r="K295" s="152"/>
      <c r="L295" s="154"/>
      <c r="M295" s="152"/>
      <c r="N295" s="155"/>
      <c r="O295" s="152"/>
      <c r="P295" s="156"/>
      <c r="Q295" s="152"/>
      <c r="R295" s="157"/>
      <c r="S295" s="188"/>
      <c r="T295" s="40"/>
      <c r="U295" s="17"/>
      <c r="V295" s="17"/>
      <c r="W295" s="19"/>
      <c r="X295" s="58">
        <f t="shared" si="34"/>
        <v>0</v>
      </c>
      <c r="Y295" s="59">
        <f t="shared" si="35"/>
        <v>0</v>
      </c>
      <c r="AE295" s="2"/>
      <c r="AF295" s="2"/>
      <c r="AG295" s="2"/>
    </row>
    <row r="296" spans="1:33" s="41" customFormat="1" ht="16.2" hidden="1" x14ac:dyDescent="0.3">
      <c r="A296" s="38">
        <f t="shared" si="31"/>
        <v>43</v>
      </c>
      <c r="B296" s="220"/>
      <c r="C296" s="48">
        <f t="shared" si="32"/>
        <v>44855</v>
      </c>
      <c r="D296" s="27"/>
      <c r="E296" s="10"/>
      <c r="F296" s="175">
        <f t="shared" si="33"/>
        <v>0</v>
      </c>
      <c r="G296" s="168"/>
      <c r="H296" s="151"/>
      <c r="I296" s="152"/>
      <c r="J296" s="153"/>
      <c r="K296" s="152"/>
      <c r="L296" s="154"/>
      <c r="M296" s="152"/>
      <c r="N296" s="155"/>
      <c r="O296" s="152"/>
      <c r="P296" s="156"/>
      <c r="Q296" s="152"/>
      <c r="R296" s="157"/>
      <c r="S296" s="188"/>
      <c r="T296" s="40"/>
      <c r="U296" s="17"/>
      <c r="V296" s="17"/>
      <c r="W296" s="19"/>
      <c r="X296" s="58">
        <f t="shared" si="34"/>
        <v>0</v>
      </c>
      <c r="Y296" s="59">
        <f t="shared" si="35"/>
        <v>0</v>
      </c>
      <c r="AE296" s="2"/>
      <c r="AF296" s="2"/>
      <c r="AG296" s="2"/>
    </row>
    <row r="297" spans="1:33" s="41" customFormat="1" ht="16.2" hidden="1" x14ac:dyDescent="0.3">
      <c r="A297" s="38">
        <f t="shared" si="31"/>
        <v>43</v>
      </c>
      <c r="B297" s="220"/>
      <c r="C297" s="48">
        <f t="shared" si="32"/>
        <v>44856</v>
      </c>
      <c r="D297" s="27"/>
      <c r="E297" s="10"/>
      <c r="F297" s="175">
        <f t="shared" si="33"/>
        <v>0</v>
      </c>
      <c r="G297" s="168"/>
      <c r="H297" s="151"/>
      <c r="I297" s="152"/>
      <c r="J297" s="153"/>
      <c r="K297" s="152"/>
      <c r="L297" s="154"/>
      <c r="M297" s="152"/>
      <c r="N297" s="155"/>
      <c r="O297" s="152"/>
      <c r="P297" s="156"/>
      <c r="Q297" s="152"/>
      <c r="R297" s="157"/>
      <c r="S297" s="188"/>
      <c r="T297" s="40"/>
      <c r="U297" s="17"/>
      <c r="V297" s="17"/>
      <c r="W297" s="19"/>
      <c r="X297" s="58">
        <f t="shared" si="34"/>
        <v>0</v>
      </c>
      <c r="Y297" s="59">
        <f t="shared" si="35"/>
        <v>0</v>
      </c>
      <c r="AE297" s="2"/>
      <c r="AF297" s="2"/>
      <c r="AG297" s="2"/>
    </row>
    <row r="298" spans="1:33" s="41" customFormat="1" ht="16.2" hidden="1" x14ac:dyDescent="0.3">
      <c r="A298" s="38">
        <f t="shared" si="31"/>
        <v>43</v>
      </c>
      <c r="B298" s="220"/>
      <c r="C298" s="48">
        <f t="shared" si="32"/>
        <v>44857</v>
      </c>
      <c r="D298" s="27"/>
      <c r="E298" s="10"/>
      <c r="F298" s="175">
        <f t="shared" si="33"/>
        <v>0</v>
      </c>
      <c r="G298" s="168"/>
      <c r="H298" s="151"/>
      <c r="I298" s="152"/>
      <c r="J298" s="153"/>
      <c r="K298" s="152"/>
      <c r="L298" s="154"/>
      <c r="M298" s="152"/>
      <c r="N298" s="155"/>
      <c r="O298" s="152"/>
      <c r="P298" s="156"/>
      <c r="Q298" s="152"/>
      <c r="R298" s="157"/>
      <c r="S298" s="188"/>
      <c r="T298" s="40"/>
      <c r="U298" s="17"/>
      <c r="V298" s="17"/>
      <c r="W298" s="19"/>
      <c r="X298" s="58">
        <f t="shared" si="34"/>
        <v>0</v>
      </c>
      <c r="Y298" s="59">
        <f t="shared" si="35"/>
        <v>0</v>
      </c>
      <c r="AE298" s="2"/>
      <c r="AF298" s="2"/>
      <c r="AG298" s="2"/>
    </row>
    <row r="299" spans="1:33" s="41" customFormat="1" ht="16.2" hidden="1" x14ac:dyDescent="0.3">
      <c r="A299" s="38">
        <f t="shared" si="31"/>
        <v>43</v>
      </c>
      <c r="B299" s="220"/>
      <c r="C299" s="48">
        <f t="shared" si="32"/>
        <v>44858</v>
      </c>
      <c r="D299" s="27"/>
      <c r="E299" s="10"/>
      <c r="F299" s="175">
        <f t="shared" si="33"/>
        <v>0</v>
      </c>
      <c r="G299" s="168"/>
      <c r="H299" s="151"/>
      <c r="I299" s="152"/>
      <c r="J299" s="153"/>
      <c r="K299" s="152"/>
      <c r="L299" s="154"/>
      <c r="M299" s="152"/>
      <c r="N299" s="155"/>
      <c r="O299" s="152"/>
      <c r="P299" s="156"/>
      <c r="Q299" s="152"/>
      <c r="R299" s="157"/>
      <c r="S299" s="188"/>
      <c r="T299" s="40"/>
      <c r="U299" s="17"/>
      <c r="V299" s="17"/>
      <c r="W299" s="19"/>
      <c r="X299" s="58">
        <f t="shared" si="34"/>
        <v>0</v>
      </c>
      <c r="Y299" s="59">
        <f t="shared" si="35"/>
        <v>0</v>
      </c>
      <c r="AE299" s="2"/>
      <c r="AF299" s="2"/>
      <c r="AG299" s="2"/>
    </row>
    <row r="300" spans="1:33" s="41" customFormat="1" ht="16.2" hidden="1" x14ac:dyDescent="0.3">
      <c r="A300" s="38">
        <f t="shared" si="31"/>
        <v>44</v>
      </c>
      <c r="B300" s="220"/>
      <c r="C300" s="48">
        <f t="shared" si="32"/>
        <v>44859</v>
      </c>
      <c r="D300" s="27"/>
      <c r="E300" s="10"/>
      <c r="F300" s="175">
        <f t="shared" si="33"/>
        <v>0</v>
      </c>
      <c r="G300" s="168"/>
      <c r="H300" s="151"/>
      <c r="I300" s="152"/>
      <c r="J300" s="153"/>
      <c r="K300" s="152"/>
      <c r="L300" s="154"/>
      <c r="M300" s="152"/>
      <c r="N300" s="155"/>
      <c r="O300" s="152"/>
      <c r="P300" s="156"/>
      <c r="Q300" s="152"/>
      <c r="R300" s="157"/>
      <c r="S300" s="188"/>
      <c r="T300" s="40"/>
      <c r="U300" s="17"/>
      <c r="V300" s="17"/>
      <c r="W300" s="19"/>
      <c r="X300" s="58">
        <f t="shared" si="34"/>
        <v>0</v>
      </c>
      <c r="Y300" s="59">
        <f t="shared" si="35"/>
        <v>0</v>
      </c>
      <c r="AE300" s="2"/>
      <c r="AF300" s="2"/>
      <c r="AG300" s="2"/>
    </row>
    <row r="301" spans="1:33" s="41" customFormat="1" ht="16.2" hidden="1" x14ac:dyDescent="0.3">
      <c r="A301" s="38">
        <f t="shared" si="31"/>
        <v>44</v>
      </c>
      <c r="B301" s="220"/>
      <c r="C301" s="48">
        <f t="shared" si="32"/>
        <v>44860</v>
      </c>
      <c r="D301" s="27"/>
      <c r="E301" s="10"/>
      <c r="F301" s="175">
        <f t="shared" si="33"/>
        <v>0</v>
      </c>
      <c r="G301" s="168"/>
      <c r="H301" s="151"/>
      <c r="I301" s="152"/>
      <c r="J301" s="153"/>
      <c r="K301" s="152"/>
      <c r="L301" s="154"/>
      <c r="M301" s="152"/>
      <c r="N301" s="155"/>
      <c r="O301" s="152"/>
      <c r="P301" s="156"/>
      <c r="Q301" s="152"/>
      <c r="R301" s="157"/>
      <c r="S301" s="188"/>
      <c r="T301" s="40"/>
      <c r="U301" s="17"/>
      <c r="V301" s="17"/>
      <c r="W301" s="19"/>
      <c r="X301" s="58">
        <f t="shared" si="34"/>
        <v>0</v>
      </c>
      <c r="Y301" s="59">
        <f t="shared" si="35"/>
        <v>0</v>
      </c>
      <c r="AE301" s="2"/>
      <c r="AF301" s="2"/>
      <c r="AG301" s="2"/>
    </row>
    <row r="302" spans="1:33" s="41" customFormat="1" ht="16.2" hidden="1" x14ac:dyDescent="0.3">
      <c r="A302" s="38">
        <f t="shared" si="31"/>
        <v>44</v>
      </c>
      <c r="B302" s="220"/>
      <c r="C302" s="48">
        <f t="shared" si="32"/>
        <v>44861</v>
      </c>
      <c r="D302" s="52"/>
      <c r="E302" s="10"/>
      <c r="F302" s="175">
        <f t="shared" si="33"/>
        <v>0</v>
      </c>
      <c r="G302" s="168"/>
      <c r="H302" s="151"/>
      <c r="I302" s="152"/>
      <c r="J302" s="153"/>
      <c r="K302" s="152"/>
      <c r="L302" s="154"/>
      <c r="M302" s="152"/>
      <c r="N302" s="155"/>
      <c r="O302" s="152"/>
      <c r="P302" s="156"/>
      <c r="Q302" s="152"/>
      <c r="R302" s="157"/>
      <c r="S302" s="188"/>
      <c r="T302" s="40"/>
      <c r="U302" s="17"/>
      <c r="V302" s="17"/>
      <c r="W302" s="19"/>
      <c r="X302" s="58">
        <f t="shared" si="34"/>
        <v>0</v>
      </c>
      <c r="Y302" s="59">
        <f t="shared" si="35"/>
        <v>0</v>
      </c>
      <c r="AE302" s="2"/>
      <c r="AF302" s="2"/>
      <c r="AG302" s="2"/>
    </row>
    <row r="303" spans="1:33" s="41" customFormat="1" ht="16.2" hidden="1" x14ac:dyDescent="0.3">
      <c r="A303" s="38">
        <f t="shared" si="31"/>
        <v>44</v>
      </c>
      <c r="B303" s="220"/>
      <c r="C303" s="48">
        <f t="shared" si="32"/>
        <v>44862</v>
      </c>
      <c r="D303" s="52"/>
      <c r="E303" s="10"/>
      <c r="F303" s="175">
        <f t="shared" si="33"/>
        <v>0</v>
      </c>
      <c r="G303" s="168"/>
      <c r="H303" s="151"/>
      <c r="I303" s="152"/>
      <c r="J303" s="153"/>
      <c r="K303" s="152"/>
      <c r="L303" s="154"/>
      <c r="M303" s="152"/>
      <c r="N303" s="155"/>
      <c r="O303" s="152"/>
      <c r="P303" s="156"/>
      <c r="Q303" s="152"/>
      <c r="R303" s="157"/>
      <c r="S303" s="188"/>
      <c r="T303" s="40"/>
      <c r="U303" s="17"/>
      <c r="V303" s="17"/>
      <c r="W303" s="19"/>
      <c r="X303" s="58">
        <f t="shared" si="34"/>
        <v>0</v>
      </c>
      <c r="Y303" s="59">
        <f t="shared" si="35"/>
        <v>0</v>
      </c>
      <c r="AE303" s="2"/>
      <c r="AF303" s="2"/>
      <c r="AG303" s="2"/>
    </row>
    <row r="304" spans="1:33" s="41" customFormat="1" ht="16.2" hidden="1" x14ac:dyDescent="0.3">
      <c r="A304" s="38">
        <f t="shared" si="31"/>
        <v>44</v>
      </c>
      <c r="B304" s="220"/>
      <c r="C304" s="48">
        <f t="shared" si="32"/>
        <v>44863</v>
      </c>
      <c r="D304" s="20"/>
      <c r="E304" s="10"/>
      <c r="F304" s="175">
        <f t="shared" si="33"/>
        <v>0</v>
      </c>
      <c r="G304" s="168"/>
      <c r="H304" s="151"/>
      <c r="I304" s="152"/>
      <c r="J304" s="153"/>
      <c r="K304" s="152"/>
      <c r="L304" s="154"/>
      <c r="M304" s="152"/>
      <c r="N304" s="155"/>
      <c r="O304" s="152"/>
      <c r="P304" s="156"/>
      <c r="Q304" s="152"/>
      <c r="R304" s="157"/>
      <c r="S304" s="188"/>
      <c r="T304" s="40"/>
      <c r="U304" s="17"/>
      <c r="V304" s="17"/>
      <c r="W304" s="19"/>
      <c r="X304" s="58">
        <f t="shared" si="34"/>
        <v>0</v>
      </c>
      <c r="Y304" s="59">
        <f t="shared" si="35"/>
        <v>0</v>
      </c>
      <c r="AE304" s="2"/>
      <c r="AF304" s="2"/>
      <c r="AG304" s="2"/>
    </row>
    <row r="305" spans="1:33" s="41" customFormat="1" ht="16.2" hidden="1" x14ac:dyDescent="0.3">
      <c r="A305" s="38">
        <f t="shared" si="31"/>
        <v>44</v>
      </c>
      <c r="B305" s="221"/>
      <c r="C305" s="48">
        <f t="shared" si="32"/>
        <v>44864</v>
      </c>
      <c r="D305" s="20"/>
      <c r="E305" s="10"/>
      <c r="F305" s="175">
        <f t="shared" si="33"/>
        <v>0</v>
      </c>
      <c r="G305" s="168"/>
      <c r="H305" s="151"/>
      <c r="I305" s="152"/>
      <c r="J305" s="153"/>
      <c r="K305" s="152"/>
      <c r="L305" s="154"/>
      <c r="M305" s="152"/>
      <c r="N305" s="155"/>
      <c r="O305" s="152"/>
      <c r="P305" s="156"/>
      <c r="Q305" s="152"/>
      <c r="R305" s="157"/>
      <c r="S305" s="188"/>
      <c r="T305" s="40"/>
      <c r="U305" s="18"/>
      <c r="V305" s="18"/>
      <c r="W305" s="19"/>
      <c r="X305" s="58">
        <f t="shared" si="34"/>
        <v>0</v>
      </c>
      <c r="Y305" s="59">
        <f t="shared" si="35"/>
        <v>0</v>
      </c>
      <c r="AE305" s="2"/>
      <c r="AF305" s="2"/>
      <c r="AG305" s="2"/>
    </row>
    <row r="306" spans="1:33" s="41" customFormat="1" ht="16.2" hidden="1" x14ac:dyDescent="0.3">
      <c r="A306" s="38">
        <f t="shared" si="31"/>
        <v>44</v>
      </c>
      <c r="B306" s="219" t="s">
        <v>15</v>
      </c>
      <c r="C306" s="48">
        <f t="shared" si="32"/>
        <v>44865</v>
      </c>
      <c r="D306" s="27"/>
      <c r="E306" s="10"/>
      <c r="F306" s="175">
        <f t="shared" si="33"/>
        <v>0</v>
      </c>
      <c r="G306" s="168"/>
      <c r="H306" s="151"/>
      <c r="I306" s="152"/>
      <c r="J306" s="153"/>
      <c r="K306" s="152"/>
      <c r="L306" s="154"/>
      <c r="M306" s="152"/>
      <c r="N306" s="155"/>
      <c r="O306" s="152"/>
      <c r="P306" s="156"/>
      <c r="Q306" s="152"/>
      <c r="R306" s="157"/>
      <c r="S306" s="188"/>
      <c r="T306" s="40"/>
      <c r="U306" s="17"/>
      <c r="V306" s="17"/>
      <c r="W306" s="19"/>
      <c r="X306" s="58">
        <f t="shared" si="34"/>
        <v>0</v>
      </c>
      <c r="Y306" s="59">
        <f t="shared" si="35"/>
        <v>0</v>
      </c>
      <c r="AE306" s="2"/>
      <c r="AF306" s="2"/>
      <c r="AG306" s="2"/>
    </row>
    <row r="307" spans="1:33" s="41" customFormat="1" ht="16.2" hidden="1" x14ac:dyDescent="0.3">
      <c r="A307" s="38">
        <f t="shared" si="31"/>
        <v>45</v>
      </c>
      <c r="B307" s="220"/>
      <c r="C307" s="48">
        <f t="shared" si="32"/>
        <v>44866</v>
      </c>
      <c r="D307" s="20"/>
      <c r="E307" s="10"/>
      <c r="F307" s="175">
        <f t="shared" si="33"/>
        <v>0</v>
      </c>
      <c r="G307" s="168"/>
      <c r="H307" s="151"/>
      <c r="I307" s="152"/>
      <c r="J307" s="153"/>
      <c r="K307" s="152"/>
      <c r="L307" s="154"/>
      <c r="M307" s="152"/>
      <c r="N307" s="155"/>
      <c r="O307" s="152"/>
      <c r="P307" s="156"/>
      <c r="Q307" s="152"/>
      <c r="R307" s="157"/>
      <c r="S307" s="188"/>
      <c r="T307" s="40"/>
      <c r="U307" s="17"/>
      <c r="V307" s="17"/>
      <c r="W307" s="19"/>
      <c r="X307" s="58">
        <f t="shared" si="34"/>
        <v>0</v>
      </c>
      <c r="Y307" s="59">
        <f t="shared" si="35"/>
        <v>0</v>
      </c>
      <c r="AE307" s="2"/>
      <c r="AF307" s="2"/>
      <c r="AG307" s="2"/>
    </row>
    <row r="308" spans="1:33" s="41" customFormat="1" ht="16.2" hidden="1" x14ac:dyDescent="0.3">
      <c r="A308" s="38">
        <f t="shared" si="31"/>
        <v>45</v>
      </c>
      <c r="B308" s="220"/>
      <c r="C308" s="48">
        <f t="shared" si="32"/>
        <v>44867</v>
      </c>
      <c r="D308" s="20"/>
      <c r="E308" s="10"/>
      <c r="F308" s="175">
        <f t="shared" si="33"/>
        <v>0</v>
      </c>
      <c r="G308" s="168"/>
      <c r="H308" s="151"/>
      <c r="I308" s="152"/>
      <c r="J308" s="153"/>
      <c r="K308" s="152"/>
      <c r="L308" s="154"/>
      <c r="M308" s="152"/>
      <c r="N308" s="155"/>
      <c r="O308" s="152"/>
      <c r="P308" s="156"/>
      <c r="Q308" s="152"/>
      <c r="R308" s="157"/>
      <c r="S308" s="188"/>
      <c r="T308" s="40"/>
      <c r="U308" s="17"/>
      <c r="V308" s="17"/>
      <c r="W308" s="19"/>
      <c r="X308" s="58">
        <f t="shared" si="34"/>
        <v>0</v>
      </c>
      <c r="Y308" s="59">
        <f t="shared" si="35"/>
        <v>0</v>
      </c>
      <c r="AE308" s="2"/>
      <c r="AF308" s="2"/>
      <c r="AG308" s="2"/>
    </row>
    <row r="309" spans="1:33" s="41" customFormat="1" ht="16.2" hidden="1" x14ac:dyDescent="0.3">
      <c r="A309" s="38">
        <f t="shared" si="31"/>
        <v>45</v>
      </c>
      <c r="B309" s="220"/>
      <c r="C309" s="48">
        <f t="shared" si="32"/>
        <v>44868</v>
      </c>
      <c r="D309" s="20"/>
      <c r="E309" s="10"/>
      <c r="F309" s="175">
        <f t="shared" si="33"/>
        <v>0</v>
      </c>
      <c r="G309" s="168"/>
      <c r="H309" s="151"/>
      <c r="I309" s="152"/>
      <c r="J309" s="153"/>
      <c r="K309" s="152"/>
      <c r="L309" s="154"/>
      <c r="M309" s="152"/>
      <c r="N309" s="155"/>
      <c r="O309" s="152"/>
      <c r="P309" s="156"/>
      <c r="Q309" s="152"/>
      <c r="R309" s="157"/>
      <c r="S309" s="188"/>
      <c r="T309" s="40"/>
      <c r="U309" s="17"/>
      <c r="V309" s="17"/>
      <c r="W309" s="19"/>
      <c r="X309" s="58">
        <f t="shared" si="34"/>
        <v>0</v>
      </c>
      <c r="Y309" s="59">
        <f t="shared" si="35"/>
        <v>0</v>
      </c>
      <c r="AE309" s="2"/>
      <c r="AF309" s="2"/>
      <c r="AG309" s="2"/>
    </row>
    <row r="310" spans="1:33" s="41" customFormat="1" ht="16.2" hidden="1" x14ac:dyDescent="0.3">
      <c r="A310" s="38">
        <f t="shared" si="31"/>
        <v>45</v>
      </c>
      <c r="B310" s="220"/>
      <c r="C310" s="48">
        <f t="shared" si="32"/>
        <v>44869</v>
      </c>
      <c r="D310" s="20"/>
      <c r="E310" s="10"/>
      <c r="F310" s="175">
        <f t="shared" si="33"/>
        <v>0</v>
      </c>
      <c r="G310" s="168"/>
      <c r="H310" s="151"/>
      <c r="I310" s="152"/>
      <c r="J310" s="153"/>
      <c r="K310" s="152"/>
      <c r="L310" s="154"/>
      <c r="M310" s="152"/>
      <c r="N310" s="155"/>
      <c r="O310" s="152"/>
      <c r="P310" s="156"/>
      <c r="Q310" s="152"/>
      <c r="R310" s="157"/>
      <c r="S310" s="188"/>
      <c r="T310" s="40"/>
      <c r="U310" s="17"/>
      <c r="V310" s="17"/>
      <c r="W310" s="19"/>
      <c r="X310" s="58">
        <f t="shared" si="34"/>
        <v>0</v>
      </c>
      <c r="Y310" s="59">
        <f t="shared" si="35"/>
        <v>0</v>
      </c>
      <c r="AE310" s="2"/>
      <c r="AF310" s="2"/>
      <c r="AG310" s="2"/>
    </row>
    <row r="311" spans="1:33" s="41" customFormat="1" ht="16.2" hidden="1" x14ac:dyDescent="0.3">
      <c r="A311" s="38">
        <f t="shared" si="31"/>
        <v>45</v>
      </c>
      <c r="B311" s="220"/>
      <c r="C311" s="48">
        <f t="shared" si="32"/>
        <v>44870</v>
      </c>
      <c r="D311" s="20"/>
      <c r="E311" s="10"/>
      <c r="F311" s="175">
        <f t="shared" si="33"/>
        <v>0</v>
      </c>
      <c r="G311" s="168"/>
      <c r="H311" s="151"/>
      <c r="I311" s="152"/>
      <c r="J311" s="153"/>
      <c r="K311" s="152"/>
      <c r="L311" s="154"/>
      <c r="M311" s="152"/>
      <c r="N311" s="155"/>
      <c r="O311" s="152"/>
      <c r="P311" s="156"/>
      <c r="Q311" s="152"/>
      <c r="R311" s="157"/>
      <c r="S311" s="188"/>
      <c r="T311" s="40"/>
      <c r="U311" s="18"/>
      <c r="V311" s="18"/>
      <c r="W311" s="19"/>
      <c r="X311" s="58">
        <f t="shared" si="34"/>
        <v>0</v>
      </c>
      <c r="Y311" s="59">
        <f t="shared" si="35"/>
        <v>0</v>
      </c>
      <c r="AE311" s="2"/>
      <c r="AF311" s="2"/>
      <c r="AG311" s="2"/>
    </row>
    <row r="312" spans="1:33" s="41" customFormat="1" ht="16.2" hidden="1" x14ac:dyDescent="0.3">
      <c r="A312" s="38">
        <f t="shared" si="31"/>
        <v>45</v>
      </c>
      <c r="B312" s="220"/>
      <c r="C312" s="48">
        <f t="shared" si="32"/>
        <v>44871</v>
      </c>
      <c r="D312" s="27"/>
      <c r="E312" s="10"/>
      <c r="F312" s="175">
        <f t="shared" si="33"/>
        <v>0</v>
      </c>
      <c r="G312" s="168"/>
      <c r="H312" s="151"/>
      <c r="I312" s="152"/>
      <c r="J312" s="153"/>
      <c r="K312" s="152"/>
      <c r="L312" s="154"/>
      <c r="M312" s="152"/>
      <c r="N312" s="155"/>
      <c r="O312" s="152"/>
      <c r="P312" s="156"/>
      <c r="Q312" s="152"/>
      <c r="R312" s="157"/>
      <c r="S312" s="188"/>
      <c r="T312" s="40"/>
      <c r="U312" s="17"/>
      <c r="V312" s="17"/>
      <c r="W312" s="19"/>
      <c r="X312" s="58">
        <f t="shared" si="34"/>
        <v>0</v>
      </c>
      <c r="Y312" s="59">
        <f t="shared" si="35"/>
        <v>0</v>
      </c>
      <c r="AE312" s="2"/>
      <c r="AF312" s="2"/>
      <c r="AG312" s="2"/>
    </row>
    <row r="313" spans="1:33" s="41" customFormat="1" ht="16.2" hidden="1" x14ac:dyDescent="0.3">
      <c r="A313" s="38">
        <f t="shared" si="31"/>
        <v>45</v>
      </c>
      <c r="B313" s="220"/>
      <c r="C313" s="48">
        <f t="shared" si="32"/>
        <v>44872</v>
      </c>
      <c r="D313" s="27"/>
      <c r="E313" s="10"/>
      <c r="F313" s="175">
        <f t="shared" si="33"/>
        <v>0</v>
      </c>
      <c r="G313" s="168"/>
      <c r="H313" s="151"/>
      <c r="I313" s="152"/>
      <c r="J313" s="153"/>
      <c r="K313" s="152"/>
      <c r="L313" s="154"/>
      <c r="M313" s="152"/>
      <c r="N313" s="155"/>
      <c r="O313" s="152"/>
      <c r="P313" s="156"/>
      <c r="Q313" s="152"/>
      <c r="R313" s="157"/>
      <c r="S313" s="188"/>
      <c r="T313" s="40"/>
      <c r="U313" s="17"/>
      <c r="V313" s="17"/>
      <c r="W313" s="19"/>
      <c r="X313" s="58">
        <f t="shared" si="34"/>
        <v>0</v>
      </c>
      <c r="Y313" s="59">
        <f t="shared" si="35"/>
        <v>0</v>
      </c>
      <c r="AE313" s="2"/>
      <c r="AF313" s="2"/>
      <c r="AG313" s="2"/>
    </row>
    <row r="314" spans="1:33" s="41" customFormat="1" ht="16.2" hidden="1" x14ac:dyDescent="0.3">
      <c r="A314" s="38">
        <f t="shared" si="31"/>
        <v>46</v>
      </c>
      <c r="B314" s="220"/>
      <c r="C314" s="48">
        <f t="shared" si="32"/>
        <v>44873</v>
      </c>
      <c r="D314" s="27"/>
      <c r="E314" s="10"/>
      <c r="F314" s="175">
        <f t="shared" si="33"/>
        <v>0</v>
      </c>
      <c r="G314" s="168"/>
      <c r="H314" s="151"/>
      <c r="I314" s="152"/>
      <c r="J314" s="153"/>
      <c r="K314" s="152"/>
      <c r="L314" s="154"/>
      <c r="M314" s="152"/>
      <c r="N314" s="155"/>
      <c r="O314" s="152"/>
      <c r="P314" s="156"/>
      <c r="Q314" s="152"/>
      <c r="R314" s="157"/>
      <c r="S314" s="188"/>
      <c r="T314" s="40"/>
      <c r="U314" s="17"/>
      <c r="V314" s="17"/>
      <c r="W314" s="19"/>
      <c r="X314" s="58">
        <f t="shared" si="34"/>
        <v>0</v>
      </c>
      <c r="Y314" s="59">
        <f t="shared" si="35"/>
        <v>0</v>
      </c>
      <c r="AE314" s="2"/>
      <c r="AF314" s="2"/>
      <c r="AG314" s="2"/>
    </row>
    <row r="315" spans="1:33" s="41" customFormat="1" ht="16.2" hidden="1" x14ac:dyDescent="0.3">
      <c r="A315" s="38">
        <f t="shared" si="31"/>
        <v>46</v>
      </c>
      <c r="B315" s="220"/>
      <c r="C315" s="48">
        <f t="shared" si="32"/>
        <v>44874</v>
      </c>
      <c r="D315" s="27"/>
      <c r="E315" s="10"/>
      <c r="F315" s="175">
        <f t="shared" si="33"/>
        <v>0</v>
      </c>
      <c r="G315" s="168"/>
      <c r="H315" s="151"/>
      <c r="I315" s="152"/>
      <c r="J315" s="153"/>
      <c r="K315" s="152"/>
      <c r="L315" s="154"/>
      <c r="M315" s="152"/>
      <c r="N315" s="155"/>
      <c r="O315" s="152"/>
      <c r="P315" s="156"/>
      <c r="Q315" s="152"/>
      <c r="R315" s="157"/>
      <c r="S315" s="188"/>
      <c r="T315" s="40"/>
      <c r="U315" s="17"/>
      <c r="V315" s="17"/>
      <c r="W315" s="19"/>
      <c r="X315" s="58">
        <f t="shared" si="34"/>
        <v>0</v>
      </c>
      <c r="Y315" s="59">
        <f t="shared" si="35"/>
        <v>0</v>
      </c>
      <c r="AE315" s="2"/>
      <c r="AF315" s="2"/>
      <c r="AG315" s="2"/>
    </row>
    <row r="316" spans="1:33" s="41" customFormat="1" ht="16.2" hidden="1" x14ac:dyDescent="0.3">
      <c r="A316" s="38">
        <f t="shared" si="31"/>
        <v>46</v>
      </c>
      <c r="B316" s="220"/>
      <c r="C316" s="48">
        <f t="shared" si="32"/>
        <v>44875</v>
      </c>
      <c r="D316" s="27"/>
      <c r="E316" s="10"/>
      <c r="F316" s="175">
        <f t="shared" si="33"/>
        <v>0</v>
      </c>
      <c r="G316" s="168"/>
      <c r="H316" s="151"/>
      <c r="I316" s="152"/>
      <c r="J316" s="153"/>
      <c r="K316" s="152"/>
      <c r="L316" s="154"/>
      <c r="M316" s="152"/>
      <c r="N316" s="155"/>
      <c r="O316" s="152"/>
      <c r="P316" s="156"/>
      <c r="Q316" s="152"/>
      <c r="R316" s="157"/>
      <c r="S316" s="188"/>
      <c r="T316" s="40"/>
      <c r="U316" s="17"/>
      <c r="V316" s="17"/>
      <c r="W316" s="19"/>
      <c r="X316" s="58">
        <f t="shared" si="34"/>
        <v>0</v>
      </c>
      <c r="Y316" s="59">
        <f t="shared" si="35"/>
        <v>0</v>
      </c>
      <c r="AE316" s="2"/>
      <c r="AF316" s="2"/>
      <c r="AG316" s="2"/>
    </row>
    <row r="317" spans="1:33" s="41" customFormat="1" ht="16.2" hidden="1" x14ac:dyDescent="0.3">
      <c r="A317" s="38">
        <f t="shared" si="31"/>
        <v>46</v>
      </c>
      <c r="B317" s="220"/>
      <c r="C317" s="48">
        <f t="shared" si="32"/>
        <v>44876</v>
      </c>
      <c r="D317" s="27"/>
      <c r="E317" s="10"/>
      <c r="F317" s="175">
        <f t="shared" si="33"/>
        <v>0</v>
      </c>
      <c r="G317" s="168"/>
      <c r="H317" s="151"/>
      <c r="I317" s="152"/>
      <c r="J317" s="153"/>
      <c r="K317" s="152"/>
      <c r="L317" s="154"/>
      <c r="M317" s="152"/>
      <c r="N317" s="155"/>
      <c r="O317" s="152"/>
      <c r="P317" s="156"/>
      <c r="Q317" s="152"/>
      <c r="R317" s="157"/>
      <c r="S317" s="188"/>
      <c r="T317" s="40"/>
      <c r="U317" s="17"/>
      <c r="V317" s="17"/>
      <c r="W317" s="19"/>
      <c r="X317" s="58">
        <f t="shared" si="34"/>
        <v>0</v>
      </c>
      <c r="Y317" s="59">
        <f t="shared" si="35"/>
        <v>0</v>
      </c>
      <c r="AE317" s="2"/>
      <c r="AF317" s="2"/>
      <c r="AG317" s="2"/>
    </row>
    <row r="318" spans="1:33" s="41" customFormat="1" ht="16.2" hidden="1" x14ac:dyDescent="0.3">
      <c r="A318" s="38">
        <f t="shared" si="31"/>
        <v>46</v>
      </c>
      <c r="B318" s="220"/>
      <c r="C318" s="48">
        <f t="shared" si="32"/>
        <v>44877</v>
      </c>
      <c r="D318" s="27"/>
      <c r="E318" s="10"/>
      <c r="F318" s="175">
        <f t="shared" si="33"/>
        <v>0</v>
      </c>
      <c r="G318" s="168"/>
      <c r="H318" s="151"/>
      <c r="I318" s="152"/>
      <c r="J318" s="153"/>
      <c r="K318" s="152"/>
      <c r="L318" s="154"/>
      <c r="M318" s="152"/>
      <c r="N318" s="155"/>
      <c r="O318" s="152"/>
      <c r="P318" s="156"/>
      <c r="Q318" s="152"/>
      <c r="R318" s="157"/>
      <c r="S318" s="188"/>
      <c r="T318" s="40"/>
      <c r="U318" s="17"/>
      <c r="V318" s="17"/>
      <c r="W318" s="19"/>
      <c r="X318" s="58">
        <f t="shared" si="34"/>
        <v>0</v>
      </c>
      <c r="Y318" s="59">
        <f t="shared" si="35"/>
        <v>0</v>
      </c>
      <c r="AE318" s="2"/>
      <c r="AF318" s="2"/>
      <c r="AG318" s="2"/>
    </row>
    <row r="319" spans="1:33" s="41" customFormat="1" ht="16.2" hidden="1" x14ac:dyDescent="0.3">
      <c r="A319" s="38">
        <f t="shared" si="31"/>
        <v>46</v>
      </c>
      <c r="B319" s="220"/>
      <c r="C319" s="48">
        <f t="shared" si="32"/>
        <v>44878</v>
      </c>
      <c r="D319" s="27"/>
      <c r="E319" s="10"/>
      <c r="F319" s="175">
        <f t="shared" si="33"/>
        <v>0</v>
      </c>
      <c r="G319" s="168"/>
      <c r="H319" s="151"/>
      <c r="I319" s="152"/>
      <c r="J319" s="153"/>
      <c r="K319" s="152"/>
      <c r="L319" s="154"/>
      <c r="M319" s="152"/>
      <c r="N319" s="155"/>
      <c r="O319" s="152"/>
      <c r="P319" s="156"/>
      <c r="Q319" s="152"/>
      <c r="R319" s="157"/>
      <c r="S319" s="188"/>
      <c r="T319" s="40"/>
      <c r="U319" s="17"/>
      <c r="V319" s="17"/>
      <c r="W319" s="19"/>
      <c r="X319" s="58">
        <f t="shared" si="34"/>
        <v>0</v>
      </c>
      <c r="Y319" s="59">
        <f t="shared" si="35"/>
        <v>0</v>
      </c>
      <c r="AE319" s="2"/>
      <c r="AF319" s="2"/>
      <c r="AG319" s="2"/>
    </row>
    <row r="320" spans="1:33" s="41" customFormat="1" ht="16.2" hidden="1" x14ac:dyDescent="0.3">
      <c r="A320" s="38">
        <f t="shared" si="31"/>
        <v>46</v>
      </c>
      <c r="B320" s="220"/>
      <c r="C320" s="48">
        <f t="shared" si="32"/>
        <v>44879</v>
      </c>
      <c r="D320" s="27"/>
      <c r="E320" s="10"/>
      <c r="F320" s="175">
        <f t="shared" si="33"/>
        <v>0</v>
      </c>
      <c r="G320" s="168"/>
      <c r="H320" s="151"/>
      <c r="I320" s="152"/>
      <c r="J320" s="153"/>
      <c r="K320" s="152"/>
      <c r="L320" s="154"/>
      <c r="M320" s="152"/>
      <c r="N320" s="155"/>
      <c r="O320" s="152"/>
      <c r="P320" s="156"/>
      <c r="Q320" s="152"/>
      <c r="R320" s="157"/>
      <c r="S320" s="188"/>
      <c r="T320" s="40"/>
      <c r="U320" s="17"/>
      <c r="V320" s="17"/>
      <c r="W320" s="19"/>
      <c r="X320" s="58">
        <f t="shared" si="34"/>
        <v>0</v>
      </c>
      <c r="Y320" s="59">
        <f t="shared" si="35"/>
        <v>0</v>
      </c>
      <c r="AE320" s="2"/>
      <c r="AF320" s="2"/>
      <c r="AG320" s="2"/>
    </row>
    <row r="321" spans="1:33" s="41" customFormat="1" ht="16.2" hidden="1" x14ac:dyDescent="0.3">
      <c r="A321" s="38">
        <f t="shared" si="31"/>
        <v>47</v>
      </c>
      <c r="B321" s="220"/>
      <c r="C321" s="48">
        <f t="shared" si="32"/>
        <v>44880</v>
      </c>
      <c r="D321" s="27"/>
      <c r="E321" s="10"/>
      <c r="F321" s="175">
        <f t="shared" si="33"/>
        <v>0</v>
      </c>
      <c r="G321" s="168"/>
      <c r="H321" s="151"/>
      <c r="I321" s="152"/>
      <c r="J321" s="153"/>
      <c r="K321" s="152"/>
      <c r="L321" s="154"/>
      <c r="M321" s="152"/>
      <c r="N321" s="155"/>
      <c r="O321" s="152"/>
      <c r="P321" s="156"/>
      <c r="Q321" s="152"/>
      <c r="R321" s="157"/>
      <c r="S321" s="188"/>
      <c r="T321" s="40"/>
      <c r="U321" s="17"/>
      <c r="V321" s="17"/>
      <c r="W321" s="19"/>
      <c r="X321" s="58">
        <f t="shared" si="34"/>
        <v>0</v>
      </c>
      <c r="Y321" s="59">
        <f t="shared" si="35"/>
        <v>0</v>
      </c>
      <c r="AE321" s="2"/>
      <c r="AF321" s="2"/>
      <c r="AG321" s="2"/>
    </row>
    <row r="322" spans="1:33" s="41" customFormat="1" ht="16.2" hidden="1" x14ac:dyDescent="0.3">
      <c r="A322" s="38">
        <f t="shared" ref="A322:A364" si="36">_xlfn.ISOWEEKNUM(C322)</f>
        <v>47</v>
      </c>
      <c r="B322" s="220"/>
      <c r="C322" s="48">
        <f t="shared" si="32"/>
        <v>44881</v>
      </c>
      <c r="D322" s="27"/>
      <c r="E322" s="10"/>
      <c r="F322" s="175">
        <f t="shared" si="33"/>
        <v>0</v>
      </c>
      <c r="G322" s="168"/>
      <c r="H322" s="151"/>
      <c r="I322" s="152"/>
      <c r="J322" s="153"/>
      <c r="K322" s="152"/>
      <c r="L322" s="154"/>
      <c r="M322" s="152"/>
      <c r="N322" s="155"/>
      <c r="O322" s="152"/>
      <c r="P322" s="156"/>
      <c r="Q322" s="152"/>
      <c r="R322" s="157"/>
      <c r="S322" s="188"/>
      <c r="T322" s="40"/>
      <c r="U322" s="17"/>
      <c r="V322" s="17"/>
      <c r="W322" s="19"/>
      <c r="X322" s="58">
        <f t="shared" si="34"/>
        <v>0</v>
      </c>
      <c r="Y322" s="59">
        <f t="shared" si="35"/>
        <v>0</v>
      </c>
      <c r="AE322" s="2"/>
      <c r="AF322" s="2"/>
      <c r="AG322" s="2"/>
    </row>
    <row r="323" spans="1:33" s="41" customFormat="1" ht="16.2" hidden="1" x14ac:dyDescent="0.3">
      <c r="A323" s="38">
        <f t="shared" si="36"/>
        <v>47</v>
      </c>
      <c r="B323" s="220"/>
      <c r="C323" s="48">
        <f t="shared" si="32"/>
        <v>44882</v>
      </c>
      <c r="D323" s="27"/>
      <c r="E323" s="10"/>
      <c r="F323" s="175">
        <f t="shared" si="33"/>
        <v>0</v>
      </c>
      <c r="G323" s="168"/>
      <c r="H323" s="151"/>
      <c r="I323" s="152"/>
      <c r="J323" s="153"/>
      <c r="K323" s="152"/>
      <c r="L323" s="154"/>
      <c r="M323" s="152"/>
      <c r="N323" s="155"/>
      <c r="O323" s="152"/>
      <c r="P323" s="156"/>
      <c r="Q323" s="152"/>
      <c r="R323" s="157"/>
      <c r="S323" s="188"/>
      <c r="T323" s="40"/>
      <c r="U323" s="17"/>
      <c r="V323" s="17"/>
      <c r="W323" s="19"/>
      <c r="X323" s="58">
        <f t="shared" si="34"/>
        <v>0</v>
      </c>
      <c r="Y323" s="59">
        <f t="shared" si="35"/>
        <v>0</v>
      </c>
      <c r="AE323" s="2"/>
      <c r="AF323" s="2"/>
      <c r="AG323" s="2"/>
    </row>
    <row r="324" spans="1:33" s="41" customFormat="1" ht="16.2" hidden="1" x14ac:dyDescent="0.3">
      <c r="A324" s="38">
        <f t="shared" si="36"/>
        <v>47</v>
      </c>
      <c r="B324" s="220"/>
      <c r="C324" s="48">
        <f t="shared" ref="C324:C366" si="37">C323+1</f>
        <v>44883</v>
      </c>
      <c r="D324" s="20"/>
      <c r="E324" s="10"/>
      <c r="F324" s="175">
        <f t="shared" si="33"/>
        <v>0</v>
      </c>
      <c r="G324" s="168"/>
      <c r="H324" s="151"/>
      <c r="I324" s="152"/>
      <c r="J324" s="153"/>
      <c r="K324" s="152"/>
      <c r="L324" s="154"/>
      <c r="M324" s="152"/>
      <c r="N324" s="155"/>
      <c r="O324" s="152"/>
      <c r="P324" s="156"/>
      <c r="Q324" s="152"/>
      <c r="R324" s="157"/>
      <c r="S324" s="188"/>
      <c r="T324" s="40"/>
      <c r="U324" s="18"/>
      <c r="V324" s="18"/>
      <c r="W324" s="19"/>
      <c r="X324" s="58">
        <f t="shared" si="34"/>
        <v>0</v>
      </c>
      <c r="Y324" s="59">
        <f t="shared" si="35"/>
        <v>0</v>
      </c>
      <c r="AE324" s="2"/>
      <c r="AF324" s="2"/>
      <c r="AG324" s="2"/>
    </row>
    <row r="325" spans="1:33" s="41" customFormat="1" ht="16.2" hidden="1" x14ac:dyDescent="0.3">
      <c r="A325" s="38">
        <f t="shared" si="36"/>
        <v>47</v>
      </c>
      <c r="B325" s="220"/>
      <c r="C325" s="48">
        <f t="shared" si="37"/>
        <v>44884</v>
      </c>
      <c r="D325" s="20"/>
      <c r="E325" s="10"/>
      <c r="F325" s="175">
        <f t="shared" si="33"/>
        <v>0</v>
      </c>
      <c r="G325" s="168"/>
      <c r="H325" s="151"/>
      <c r="I325" s="152"/>
      <c r="J325" s="153"/>
      <c r="K325" s="152"/>
      <c r="L325" s="154"/>
      <c r="M325" s="152"/>
      <c r="N325" s="155"/>
      <c r="O325" s="152"/>
      <c r="P325" s="156"/>
      <c r="Q325" s="152"/>
      <c r="R325" s="157"/>
      <c r="S325" s="188"/>
      <c r="T325" s="40"/>
      <c r="U325" s="18"/>
      <c r="V325" s="18"/>
      <c r="W325" s="19"/>
      <c r="X325" s="58">
        <f t="shared" si="34"/>
        <v>0</v>
      </c>
      <c r="Y325" s="59">
        <f t="shared" si="35"/>
        <v>0</v>
      </c>
      <c r="AE325" s="2"/>
      <c r="AF325" s="2"/>
      <c r="AG325" s="2"/>
    </row>
    <row r="326" spans="1:33" s="41" customFormat="1" ht="16.2" hidden="1" x14ac:dyDescent="0.3">
      <c r="A326" s="38">
        <f t="shared" si="36"/>
        <v>47</v>
      </c>
      <c r="B326" s="220"/>
      <c r="C326" s="48">
        <f t="shared" si="37"/>
        <v>44885</v>
      </c>
      <c r="D326" s="27"/>
      <c r="E326" s="10"/>
      <c r="F326" s="175">
        <f t="shared" si="33"/>
        <v>0</v>
      </c>
      <c r="G326" s="168"/>
      <c r="H326" s="151"/>
      <c r="I326" s="152"/>
      <c r="J326" s="153"/>
      <c r="K326" s="152"/>
      <c r="L326" s="154"/>
      <c r="M326" s="152"/>
      <c r="N326" s="155"/>
      <c r="O326" s="152"/>
      <c r="P326" s="156"/>
      <c r="Q326" s="152"/>
      <c r="R326" s="157"/>
      <c r="S326" s="188"/>
      <c r="T326" s="40"/>
      <c r="U326" s="17"/>
      <c r="V326" s="17"/>
      <c r="W326" s="19"/>
      <c r="X326" s="58">
        <f t="shared" si="34"/>
        <v>0</v>
      </c>
      <c r="Y326" s="59">
        <f t="shared" si="35"/>
        <v>0</v>
      </c>
      <c r="AE326" s="2"/>
      <c r="AF326" s="2"/>
      <c r="AG326" s="2"/>
    </row>
    <row r="327" spans="1:33" s="41" customFormat="1" ht="16.2" hidden="1" x14ac:dyDescent="0.3">
      <c r="A327" s="38">
        <f t="shared" si="36"/>
        <v>47</v>
      </c>
      <c r="B327" s="220"/>
      <c r="C327" s="48">
        <f t="shared" si="37"/>
        <v>44886</v>
      </c>
      <c r="D327" s="27"/>
      <c r="E327" s="10"/>
      <c r="F327" s="175">
        <f t="shared" si="33"/>
        <v>0</v>
      </c>
      <c r="G327" s="168"/>
      <c r="H327" s="151"/>
      <c r="I327" s="152"/>
      <c r="J327" s="153"/>
      <c r="K327" s="152"/>
      <c r="L327" s="154"/>
      <c r="M327" s="152"/>
      <c r="N327" s="155"/>
      <c r="O327" s="152"/>
      <c r="P327" s="156"/>
      <c r="Q327" s="152"/>
      <c r="R327" s="157"/>
      <c r="S327" s="188"/>
      <c r="T327" s="40"/>
      <c r="U327" s="17"/>
      <c r="V327" s="17"/>
      <c r="W327" s="19"/>
      <c r="X327" s="58">
        <f t="shared" si="34"/>
        <v>0</v>
      </c>
      <c r="Y327" s="59">
        <f t="shared" si="35"/>
        <v>0</v>
      </c>
      <c r="AE327" s="2"/>
      <c r="AF327" s="2"/>
      <c r="AG327" s="2"/>
    </row>
    <row r="328" spans="1:33" s="41" customFormat="1" ht="16.2" hidden="1" x14ac:dyDescent="0.3">
      <c r="A328" s="38">
        <f t="shared" si="36"/>
        <v>48</v>
      </c>
      <c r="B328" s="220"/>
      <c r="C328" s="48">
        <f t="shared" si="37"/>
        <v>44887</v>
      </c>
      <c r="D328" s="27"/>
      <c r="E328" s="10"/>
      <c r="F328" s="175">
        <f t="shared" si="33"/>
        <v>0</v>
      </c>
      <c r="G328" s="168"/>
      <c r="H328" s="151"/>
      <c r="I328" s="152"/>
      <c r="J328" s="153"/>
      <c r="K328" s="152"/>
      <c r="L328" s="154"/>
      <c r="M328" s="152"/>
      <c r="N328" s="155"/>
      <c r="O328" s="152"/>
      <c r="P328" s="156"/>
      <c r="Q328" s="152"/>
      <c r="R328" s="157"/>
      <c r="S328" s="188"/>
      <c r="T328" s="40"/>
      <c r="U328" s="17"/>
      <c r="V328" s="17"/>
      <c r="W328" s="19"/>
      <c r="X328" s="58">
        <f t="shared" si="34"/>
        <v>0</v>
      </c>
      <c r="Y328" s="59">
        <f t="shared" si="35"/>
        <v>0</v>
      </c>
      <c r="AE328" s="2"/>
      <c r="AF328" s="2"/>
      <c r="AG328" s="2"/>
    </row>
    <row r="329" spans="1:33" s="41" customFormat="1" ht="16.2" hidden="1" x14ac:dyDescent="0.3">
      <c r="A329" s="38">
        <f t="shared" si="36"/>
        <v>48</v>
      </c>
      <c r="B329" s="220"/>
      <c r="C329" s="48">
        <f t="shared" si="37"/>
        <v>44888</v>
      </c>
      <c r="D329" s="27"/>
      <c r="E329" s="10"/>
      <c r="F329" s="175">
        <f t="shared" ref="F329:F366" si="38" xml:space="preserve"> SUM(IF(WEEKDAY(C329,2)=7,E323:E329,0))</f>
        <v>0</v>
      </c>
      <c r="G329" s="168"/>
      <c r="H329" s="151"/>
      <c r="I329" s="152"/>
      <c r="J329" s="153"/>
      <c r="K329" s="152"/>
      <c r="L329" s="154"/>
      <c r="M329" s="152"/>
      <c r="N329" s="155"/>
      <c r="O329" s="152"/>
      <c r="P329" s="156"/>
      <c r="Q329" s="152"/>
      <c r="R329" s="157"/>
      <c r="S329" s="188"/>
      <c r="T329" s="40"/>
      <c r="U329" s="17"/>
      <c r="V329" s="17"/>
      <c r="W329" s="19"/>
      <c r="X329" s="58">
        <f t="shared" ref="X329:X364" si="39">V329-U329-W329</f>
        <v>0</v>
      </c>
      <c r="Y329" s="59">
        <f t="shared" si="35"/>
        <v>0</v>
      </c>
      <c r="AE329" s="2"/>
      <c r="AF329" s="2"/>
      <c r="AG329" s="2"/>
    </row>
    <row r="330" spans="1:33" s="41" customFormat="1" ht="16.2" hidden="1" x14ac:dyDescent="0.3">
      <c r="A330" s="38">
        <f t="shared" si="36"/>
        <v>48</v>
      </c>
      <c r="B330" s="220"/>
      <c r="C330" s="48">
        <f t="shared" si="37"/>
        <v>44889</v>
      </c>
      <c r="D330" s="27"/>
      <c r="E330" s="10"/>
      <c r="F330" s="175">
        <f t="shared" si="38"/>
        <v>0</v>
      </c>
      <c r="G330" s="168"/>
      <c r="H330" s="151"/>
      <c r="I330" s="152"/>
      <c r="J330" s="153"/>
      <c r="K330" s="152"/>
      <c r="L330" s="154"/>
      <c r="M330" s="152"/>
      <c r="N330" s="155"/>
      <c r="O330" s="152"/>
      <c r="P330" s="156"/>
      <c r="Q330" s="152"/>
      <c r="R330" s="157"/>
      <c r="S330" s="188"/>
      <c r="T330" s="40"/>
      <c r="U330" s="17"/>
      <c r="V330" s="17"/>
      <c r="W330" s="19"/>
      <c r="X330" s="58">
        <f t="shared" si="39"/>
        <v>0</v>
      </c>
      <c r="Y330" s="59">
        <f t="shared" si="35"/>
        <v>0</v>
      </c>
      <c r="AE330" s="2"/>
      <c r="AF330" s="2"/>
      <c r="AG330" s="2"/>
    </row>
    <row r="331" spans="1:33" s="41" customFormat="1" ht="16.2" hidden="1" x14ac:dyDescent="0.3">
      <c r="A331" s="38">
        <f t="shared" si="36"/>
        <v>48</v>
      </c>
      <c r="B331" s="220"/>
      <c r="C331" s="48">
        <f t="shared" si="37"/>
        <v>44890</v>
      </c>
      <c r="D331" s="52"/>
      <c r="E331" s="10"/>
      <c r="F331" s="175">
        <f t="shared" si="38"/>
        <v>0</v>
      </c>
      <c r="G331" s="168"/>
      <c r="H331" s="151"/>
      <c r="I331" s="152"/>
      <c r="J331" s="153"/>
      <c r="K331" s="152"/>
      <c r="L331" s="154"/>
      <c r="M331" s="152"/>
      <c r="N331" s="155"/>
      <c r="O331" s="152"/>
      <c r="P331" s="156"/>
      <c r="Q331" s="152"/>
      <c r="R331" s="157"/>
      <c r="S331" s="188"/>
      <c r="T331" s="40"/>
      <c r="U331" s="17"/>
      <c r="V331" s="17"/>
      <c r="W331" s="19"/>
      <c r="X331" s="58">
        <f t="shared" si="39"/>
        <v>0</v>
      </c>
      <c r="Y331" s="59">
        <f t="shared" si="35"/>
        <v>0</v>
      </c>
      <c r="AE331" s="2"/>
      <c r="AF331" s="2"/>
      <c r="AG331" s="2"/>
    </row>
    <row r="332" spans="1:33" s="41" customFormat="1" ht="16.2" hidden="1" x14ac:dyDescent="0.3">
      <c r="A332" s="38">
        <f t="shared" si="36"/>
        <v>48</v>
      </c>
      <c r="B332" s="220"/>
      <c r="C332" s="48">
        <f t="shared" si="37"/>
        <v>44891</v>
      </c>
      <c r="D332" s="52"/>
      <c r="E332" s="10"/>
      <c r="F332" s="175">
        <f t="shared" si="38"/>
        <v>0</v>
      </c>
      <c r="G332" s="168"/>
      <c r="H332" s="151"/>
      <c r="I332" s="152"/>
      <c r="J332" s="153"/>
      <c r="K332" s="152"/>
      <c r="L332" s="154"/>
      <c r="M332" s="152"/>
      <c r="N332" s="155"/>
      <c r="O332" s="152"/>
      <c r="P332" s="156"/>
      <c r="Q332" s="152"/>
      <c r="R332" s="157"/>
      <c r="S332" s="188"/>
      <c r="T332" s="40"/>
      <c r="U332" s="17"/>
      <c r="V332" s="17"/>
      <c r="W332" s="19"/>
      <c r="X332" s="58">
        <f t="shared" si="39"/>
        <v>0</v>
      </c>
      <c r="Y332" s="59">
        <f t="shared" si="35"/>
        <v>0</v>
      </c>
      <c r="AE332" s="2"/>
      <c r="AF332" s="2"/>
      <c r="AG332" s="2"/>
    </row>
    <row r="333" spans="1:33" s="41" customFormat="1" ht="16.2" hidden="1" x14ac:dyDescent="0.3">
      <c r="A333" s="38">
        <f t="shared" si="36"/>
        <v>48</v>
      </c>
      <c r="B333" s="220"/>
      <c r="C333" s="48">
        <f t="shared" si="37"/>
        <v>44892</v>
      </c>
      <c r="D333" s="20"/>
      <c r="E333" s="10"/>
      <c r="F333" s="175">
        <f t="shared" si="38"/>
        <v>0</v>
      </c>
      <c r="G333" s="168"/>
      <c r="H333" s="151"/>
      <c r="I333" s="152"/>
      <c r="J333" s="153"/>
      <c r="K333" s="152"/>
      <c r="L333" s="154"/>
      <c r="M333" s="158"/>
      <c r="N333" s="155"/>
      <c r="O333" s="152"/>
      <c r="P333" s="156"/>
      <c r="Q333" s="152"/>
      <c r="R333" s="157"/>
      <c r="S333" s="188"/>
      <c r="T333" s="40"/>
      <c r="U333" s="17"/>
      <c r="V333" s="17"/>
      <c r="W333" s="19"/>
      <c r="X333" s="58">
        <f t="shared" si="39"/>
        <v>0</v>
      </c>
      <c r="Y333" s="59">
        <f t="shared" si="35"/>
        <v>0</v>
      </c>
      <c r="AE333" s="2"/>
      <c r="AF333" s="2"/>
      <c r="AG333" s="2"/>
    </row>
    <row r="334" spans="1:33" s="41" customFormat="1" ht="16.2" hidden="1" x14ac:dyDescent="0.3">
      <c r="A334" s="38">
        <f t="shared" si="36"/>
        <v>48</v>
      </c>
      <c r="B334" s="220"/>
      <c r="C334" s="48">
        <f t="shared" si="37"/>
        <v>44893</v>
      </c>
      <c r="D334" s="20"/>
      <c r="E334" s="10"/>
      <c r="F334" s="175">
        <f t="shared" si="38"/>
        <v>0</v>
      </c>
      <c r="G334" s="168"/>
      <c r="H334" s="151"/>
      <c r="I334" s="152"/>
      <c r="J334" s="153"/>
      <c r="K334" s="152"/>
      <c r="L334" s="154"/>
      <c r="M334" s="158"/>
      <c r="N334" s="155"/>
      <c r="O334" s="152"/>
      <c r="P334" s="156"/>
      <c r="Q334" s="152"/>
      <c r="R334" s="157"/>
      <c r="S334" s="188"/>
      <c r="T334" s="40"/>
      <c r="U334" s="17"/>
      <c r="V334" s="17"/>
      <c r="W334" s="19"/>
      <c r="X334" s="58">
        <f t="shared" si="39"/>
        <v>0</v>
      </c>
      <c r="Y334" s="59">
        <f t="shared" si="35"/>
        <v>0</v>
      </c>
      <c r="AE334" s="2"/>
      <c r="AF334" s="2"/>
      <c r="AG334" s="2"/>
    </row>
    <row r="335" spans="1:33" s="41" customFormat="1" ht="16.2" hidden="1" x14ac:dyDescent="0.3">
      <c r="A335" s="38">
        <f t="shared" si="36"/>
        <v>49</v>
      </c>
      <c r="B335" s="221"/>
      <c r="C335" s="48">
        <f t="shared" si="37"/>
        <v>44894</v>
      </c>
      <c r="D335" s="20"/>
      <c r="E335" s="10"/>
      <c r="F335" s="175">
        <f t="shared" si="38"/>
        <v>0</v>
      </c>
      <c r="G335" s="168"/>
      <c r="H335" s="151"/>
      <c r="I335" s="152"/>
      <c r="J335" s="153"/>
      <c r="K335" s="152"/>
      <c r="L335" s="154"/>
      <c r="M335" s="158"/>
      <c r="N335" s="155"/>
      <c r="O335" s="152"/>
      <c r="P335" s="156"/>
      <c r="Q335" s="152"/>
      <c r="R335" s="157"/>
      <c r="S335" s="188"/>
      <c r="T335" s="40"/>
      <c r="U335" s="17"/>
      <c r="V335" s="17"/>
      <c r="W335" s="19"/>
      <c r="X335" s="58">
        <f t="shared" si="39"/>
        <v>0</v>
      </c>
      <c r="Y335" s="59">
        <f t="shared" si="35"/>
        <v>0</v>
      </c>
      <c r="AE335" s="2"/>
      <c r="AF335" s="2"/>
      <c r="AG335" s="2"/>
    </row>
    <row r="336" spans="1:33" s="41" customFormat="1" ht="16.2" hidden="1" x14ac:dyDescent="0.3">
      <c r="A336" s="38">
        <f t="shared" si="36"/>
        <v>49</v>
      </c>
      <c r="B336" s="219" t="s">
        <v>16</v>
      </c>
      <c r="C336" s="48">
        <f t="shared" si="37"/>
        <v>44895</v>
      </c>
      <c r="D336" s="20"/>
      <c r="E336" s="10"/>
      <c r="F336" s="175">
        <f t="shared" si="38"/>
        <v>0</v>
      </c>
      <c r="G336" s="168"/>
      <c r="H336" s="151"/>
      <c r="I336" s="152"/>
      <c r="J336" s="153"/>
      <c r="K336" s="152"/>
      <c r="L336" s="154"/>
      <c r="M336" s="158"/>
      <c r="N336" s="155"/>
      <c r="O336" s="152"/>
      <c r="P336" s="156"/>
      <c r="Q336" s="152"/>
      <c r="R336" s="157"/>
      <c r="S336" s="188"/>
      <c r="T336" s="40"/>
      <c r="U336" s="17"/>
      <c r="V336" s="17"/>
      <c r="W336" s="19"/>
      <c r="X336" s="58">
        <f t="shared" si="39"/>
        <v>0</v>
      </c>
      <c r="Y336" s="59">
        <f t="shared" si="35"/>
        <v>0</v>
      </c>
      <c r="AE336" s="2"/>
      <c r="AF336" s="2"/>
      <c r="AG336" s="2"/>
    </row>
    <row r="337" spans="1:33" s="41" customFormat="1" ht="16.2" hidden="1" x14ac:dyDescent="0.3">
      <c r="A337" s="38">
        <f t="shared" si="36"/>
        <v>49</v>
      </c>
      <c r="B337" s="220"/>
      <c r="C337" s="48">
        <f t="shared" si="37"/>
        <v>44896</v>
      </c>
      <c r="D337" s="20"/>
      <c r="E337" s="10"/>
      <c r="F337" s="175">
        <f t="shared" si="38"/>
        <v>0</v>
      </c>
      <c r="G337" s="168"/>
      <c r="H337" s="151"/>
      <c r="I337" s="152"/>
      <c r="J337" s="153"/>
      <c r="K337" s="152"/>
      <c r="L337" s="154"/>
      <c r="M337" s="158"/>
      <c r="N337" s="155"/>
      <c r="O337" s="152"/>
      <c r="P337" s="156"/>
      <c r="Q337" s="152"/>
      <c r="R337" s="157"/>
      <c r="S337" s="188"/>
      <c r="T337" s="40"/>
      <c r="U337" s="17"/>
      <c r="V337" s="17"/>
      <c r="W337" s="19"/>
      <c r="X337" s="58">
        <f t="shared" si="39"/>
        <v>0</v>
      </c>
      <c r="Y337" s="59">
        <f t="shared" si="35"/>
        <v>0</v>
      </c>
      <c r="AE337" s="2"/>
      <c r="AF337" s="2"/>
      <c r="AG337" s="2"/>
    </row>
    <row r="338" spans="1:33" s="41" customFormat="1" ht="16.2" hidden="1" x14ac:dyDescent="0.3">
      <c r="A338" s="38">
        <f t="shared" si="36"/>
        <v>49</v>
      </c>
      <c r="B338" s="220"/>
      <c r="C338" s="48">
        <f t="shared" si="37"/>
        <v>44897</v>
      </c>
      <c r="D338" s="20"/>
      <c r="E338" s="10"/>
      <c r="F338" s="175">
        <f t="shared" si="38"/>
        <v>0</v>
      </c>
      <c r="G338" s="168"/>
      <c r="H338" s="151"/>
      <c r="I338" s="152"/>
      <c r="J338" s="153"/>
      <c r="K338" s="152"/>
      <c r="L338" s="154"/>
      <c r="M338" s="158"/>
      <c r="N338" s="155"/>
      <c r="O338" s="152"/>
      <c r="P338" s="156"/>
      <c r="Q338" s="152"/>
      <c r="R338" s="157"/>
      <c r="S338" s="188"/>
      <c r="T338" s="40"/>
      <c r="U338" s="17"/>
      <c r="V338" s="17"/>
      <c r="W338" s="19"/>
      <c r="X338" s="58">
        <f t="shared" si="39"/>
        <v>0</v>
      </c>
      <c r="Y338" s="59">
        <f t="shared" si="35"/>
        <v>0</v>
      </c>
      <c r="AE338" s="2"/>
      <c r="AF338" s="2"/>
      <c r="AG338" s="2"/>
    </row>
    <row r="339" spans="1:33" s="41" customFormat="1" ht="16.2" hidden="1" x14ac:dyDescent="0.3">
      <c r="A339" s="38">
        <f t="shared" si="36"/>
        <v>49</v>
      </c>
      <c r="B339" s="220"/>
      <c r="C339" s="48">
        <f t="shared" si="37"/>
        <v>44898</v>
      </c>
      <c r="D339" s="27"/>
      <c r="E339" s="10"/>
      <c r="F339" s="175">
        <f t="shared" si="38"/>
        <v>0</v>
      </c>
      <c r="G339" s="168"/>
      <c r="H339" s="151"/>
      <c r="I339" s="152"/>
      <c r="J339" s="153"/>
      <c r="K339" s="152"/>
      <c r="L339" s="154"/>
      <c r="M339" s="158"/>
      <c r="N339" s="155"/>
      <c r="O339" s="152"/>
      <c r="P339" s="156"/>
      <c r="Q339" s="152"/>
      <c r="R339" s="157"/>
      <c r="S339" s="188"/>
      <c r="T339" s="40"/>
      <c r="U339" s="17"/>
      <c r="V339" s="17"/>
      <c r="W339" s="19"/>
      <c r="X339" s="58">
        <f t="shared" si="39"/>
        <v>0</v>
      </c>
      <c r="Y339" s="59">
        <f t="shared" si="35"/>
        <v>0</v>
      </c>
      <c r="AE339" s="2"/>
      <c r="AF339" s="2"/>
      <c r="AG339" s="2"/>
    </row>
    <row r="340" spans="1:33" s="41" customFormat="1" ht="16.2" hidden="1" x14ac:dyDescent="0.3">
      <c r="A340" s="38">
        <f t="shared" si="36"/>
        <v>49</v>
      </c>
      <c r="B340" s="220"/>
      <c r="C340" s="48">
        <f t="shared" si="37"/>
        <v>44899</v>
      </c>
      <c r="D340" s="27"/>
      <c r="E340" s="10"/>
      <c r="F340" s="175">
        <f t="shared" si="38"/>
        <v>0</v>
      </c>
      <c r="G340" s="168"/>
      <c r="H340" s="151"/>
      <c r="I340" s="152"/>
      <c r="J340" s="153"/>
      <c r="K340" s="152"/>
      <c r="L340" s="154"/>
      <c r="M340" s="158"/>
      <c r="N340" s="155"/>
      <c r="O340" s="152"/>
      <c r="P340" s="156"/>
      <c r="Q340" s="152"/>
      <c r="R340" s="157"/>
      <c r="S340" s="188"/>
      <c r="T340" s="40"/>
      <c r="U340" s="17"/>
      <c r="V340" s="17"/>
      <c r="W340" s="19"/>
      <c r="X340" s="58">
        <f t="shared" si="39"/>
        <v>0</v>
      </c>
      <c r="Y340" s="59">
        <f t="shared" si="35"/>
        <v>0</v>
      </c>
      <c r="AE340" s="2"/>
      <c r="AF340" s="2"/>
      <c r="AG340" s="2"/>
    </row>
    <row r="341" spans="1:33" s="41" customFormat="1" ht="16.2" hidden="1" x14ac:dyDescent="0.3">
      <c r="A341" s="38">
        <f t="shared" si="36"/>
        <v>49</v>
      </c>
      <c r="B341" s="220"/>
      <c r="C341" s="48">
        <f t="shared" si="37"/>
        <v>44900</v>
      </c>
      <c r="D341" s="27"/>
      <c r="E341" s="10"/>
      <c r="F341" s="175">
        <f t="shared" si="38"/>
        <v>0</v>
      </c>
      <c r="G341" s="168"/>
      <c r="H341" s="151"/>
      <c r="I341" s="152"/>
      <c r="J341" s="153"/>
      <c r="K341" s="152"/>
      <c r="L341" s="154"/>
      <c r="M341" s="158"/>
      <c r="N341" s="155"/>
      <c r="O341" s="152"/>
      <c r="P341" s="156"/>
      <c r="Q341" s="152"/>
      <c r="R341" s="157"/>
      <c r="S341" s="188"/>
      <c r="T341" s="40"/>
      <c r="U341" s="17"/>
      <c r="V341" s="17"/>
      <c r="W341" s="19"/>
      <c r="X341" s="58">
        <f t="shared" si="39"/>
        <v>0</v>
      </c>
      <c r="Y341" s="59">
        <f t="shared" si="35"/>
        <v>0</v>
      </c>
      <c r="AE341" s="2"/>
      <c r="AF341" s="2"/>
      <c r="AG341" s="2"/>
    </row>
    <row r="342" spans="1:33" s="41" customFormat="1" ht="16.2" hidden="1" x14ac:dyDescent="0.3">
      <c r="A342" s="38">
        <f t="shared" si="36"/>
        <v>50</v>
      </c>
      <c r="B342" s="220"/>
      <c r="C342" s="48">
        <f t="shared" si="37"/>
        <v>44901</v>
      </c>
      <c r="D342" s="20"/>
      <c r="E342" s="10"/>
      <c r="F342" s="175">
        <f t="shared" si="38"/>
        <v>0</v>
      </c>
      <c r="G342" s="168"/>
      <c r="H342" s="151"/>
      <c r="I342" s="152"/>
      <c r="J342" s="153"/>
      <c r="K342" s="152"/>
      <c r="L342" s="154"/>
      <c r="M342" s="158"/>
      <c r="N342" s="155"/>
      <c r="O342" s="152"/>
      <c r="P342" s="156"/>
      <c r="Q342" s="152"/>
      <c r="R342" s="157"/>
      <c r="S342" s="188"/>
      <c r="T342" s="40"/>
      <c r="U342" s="17"/>
      <c r="V342" s="17"/>
      <c r="W342" s="19"/>
      <c r="X342" s="58">
        <f t="shared" si="39"/>
        <v>0</v>
      </c>
      <c r="Y342" s="59">
        <f t="shared" ref="Y342:Y364" si="40" xml:space="preserve"> SUM(IF(WEEKDAY(C342,2)=7,X336:X342,0))</f>
        <v>0</v>
      </c>
      <c r="AE342" s="2"/>
      <c r="AF342" s="2"/>
      <c r="AG342" s="2"/>
    </row>
    <row r="343" spans="1:33" s="41" customFormat="1" ht="16.2" hidden="1" x14ac:dyDescent="0.3">
      <c r="A343" s="38">
        <f t="shared" si="36"/>
        <v>50</v>
      </c>
      <c r="B343" s="220"/>
      <c r="C343" s="48">
        <f t="shared" si="37"/>
        <v>44902</v>
      </c>
      <c r="D343" s="20"/>
      <c r="E343" s="10"/>
      <c r="F343" s="175">
        <f t="shared" si="38"/>
        <v>0</v>
      </c>
      <c r="G343" s="168"/>
      <c r="H343" s="151"/>
      <c r="I343" s="152"/>
      <c r="J343" s="153"/>
      <c r="K343" s="152"/>
      <c r="L343" s="154"/>
      <c r="M343" s="158"/>
      <c r="N343" s="155"/>
      <c r="O343" s="152"/>
      <c r="P343" s="156"/>
      <c r="Q343" s="152"/>
      <c r="R343" s="157"/>
      <c r="S343" s="188"/>
      <c r="T343" s="40"/>
      <c r="U343" s="17"/>
      <c r="V343" s="17"/>
      <c r="W343" s="19"/>
      <c r="X343" s="58">
        <f t="shared" si="39"/>
        <v>0</v>
      </c>
      <c r="Y343" s="59">
        <f t="shared" si="40"/>
        <v>0</v>
      </c>
      <c r="AE343" s="2"/>
      <c r="AF343" s="2"/>
      <c r="AG343" s="2"/>
    </row>
    <row r="344" spans="1:33" s="41" customFormat="1" ht="16.2" hidden="1" x14ac:dyDescent="0.3">
      <c r="A344" s="38">
        <f t="shared" si="36"/>
        <v>50</v>
      </c>
      <c r="B344" s="220"/>
      <c r="C344" s="48">
        <f t="shared" si="37"/>
        <v>44903</v>
      </c>
      <c r="D344" s="52"/>
      <c r="E344" s="10"/>
      <c r="F344" s="175">
        <f t="shared" si="38"/>
        <v>0</v>
      </c>
      <c r="G344" s="168"/>
      <c r="H344" s="151"/>
      <c r="I344" s="152"/>
      <c r="J344" s="153"/>
      <c r="K344" s="152"/>
      <c r="L344" s="154"/>
      <c r="M344" s="158"/>
      <c r="N344" s="155"/>
      <c r="O344" s="152"/>
      <c r="P344" s="156"/>
      <c r="Q344" s="152"/>
      <c r="R344" s="157"/>
      <c r="S344" s="188"/>
      <c r="T344" s="40"/>
      <c r="U344" s="17"/>
      <c r="V344" s="17"/>
      <c r="W344" s="19"/>
      <c r="X344" s="58">
        <f t="shared" si="39"/>
        <v>0</v>
      </c>
      <c r="Y344" s="59">
        <f t="shared" si="40"/>
        <v>0</v>
      </c>
      <c r="AE344" s="2"/>
      <c r="AF344" s="2"/>
      <c r="AG344" s="2"/>
    </row>
    <row r="345" spans="1:33" s="41" customFormat="1" ht="16.2" hidden="1" x14ac:dyDescent="0.3">
      <c r="A345" s="38">
        <f t="shared" si="36"/>
        <v>50</v>
      </c>
      <c r="B345" s="220"/>
      <c r="C345" s="48">
        <f t="shared" si="37"/>
        <v>44904</v>
      </c>
      <c r="D345" s="52"/>
      <c r="E345" s="10"/>
      <c r="F345" s="175">
        <f t="shared" si="38"/>
        <v>0</v>
      </c>
      <c r="G345" s="168"/>
      <c r="H345" s="151"/>
      <c r="I345" s="152"/>
      <c r="J345" s="153"/>
      <c r="K345" s="152"/>
      <c r="L345" s="154"/>
      <c r="M345" s="158"/>
      <c r="N345" s="155"/>
      <c r="O345" s="152"/>
      <c r="P345" s="156"/>
      <c r="Q345" s="152"/>
      <c r="R345" s="157"/>
      <c r="S345" s="188"/>
      <c r="T345" s="40"/>
      <c r="U345" s="17"/>
      <c r="V345" s="17"/>
      <c r="W345" s="19"/>
      <c r="X345" s="58">
        <f t="shared" si="39"/>
        <v>0</v>
      </c>
      <c r="Y345" s="59">
        <f t="shared" si="40"/>
        <v>0</v>
      </c>
      <c r="AE345" s="2"/>
      <c r="AF345" s="2"/>
      <c r="AG345" s="2"/>
    </row>
    <row r="346" spans="1:33" s="41" customFormat="1" ht="16.2" hidden="1" x14ac:dyDescent="0.3">
      <c r="A346" s="38">
        <f t="shared" si="36"/>
        <v>50</v>
      </c>
      <c r="B346" s="220"/>
      <c r="C346" s="48">
        <f t="shared" si="37"/>
        <v>44905</v>
      </c>
      <c r="D346" s="20"/>
      <c r="E346" s="10"/>
      <c r="F346" s="175">
        <f t="shared" si="38"/>
        <v>0</v>
      </c>
      <c r="G346" s="168"/>
      <c r="H346" s="151"/>
      <c r="I346" s="152"/>
      <c r="J346" s="153"/>
      <c r="K346" s="152"/>
      <c r="L346" s="154"/>
      <c r="M346" s="158"/>
      <c r="N346" s="155"/>
      <c r="O346" s="152"/>
      <c r="P346" s="156"/>
      <c r="Q346" s="152"/>
      <c r="R346" s="157"/>
      <c r="S346" s="188"/>
      <c r="T346" s="40"/>
      <c r="U346" s="17"/>
      <c r="V346" s="17"/>
      <c r="W346" s="19"/>
      <c r="X346" s="58">
        <f t="shared" si="39"/>
        <v>0</v>
      </c>
      <c r="Y346" s="59">
        <f t="shared" si="40"/>
        <v>0</v>
      </c>
      <c r="AE346" s="2"/>
      <c r="AF346" s="2"/>
      <c r="AG346" s="2"/>
    </row>
    <row r="347" spans="1:33" s="41" customFormat="1" ht="16.2" hidden="1" x14ac:dyDescent="0.3">
      <c r="A347" s="38">
        <f t="shared" si="36"/>
        <v>50</v>
      </c>
      <c r="B347" s="220"/>
      <c r="C347" s="48">
        <f t="shared" si="37"/>
        <v>44906</v>
      </c>
      <c r="D347" s="27"/>
      <c r="E347" s="10"/>
      <c r="F347" s="175">
        <f t="shared" si="38"/>
        <v>0</v>
      </c>
      <c r="G347" s="168"/>
      <c r="H347" s="151"/>
      <c r="I347" s="152"/>
      <c r="J347" s="153"/>
      <c r="K347" s="152"/>
      <c r="L347" s="154"/>
      <c r="M347" s="158"/>
      <c r="N347" s="155"/>
      <c r="O347" s="152"/>
      <c r="P347" s="156"/>
      <c r="Q347" s="152"/>
      <c r="R347" s="157"/>
      <c r="S347" s="188"/>
      <c r="T347" s="40"/>
      <c r="U347" s="17"/>
      <c r="V347" s="17"/>
      <c r="W347" s="19"/>
      <c r="X347" s="58">
        <f t="shared" si="39"/>
        <v>0</v>
      </c>
      <c r="Y347" s="59">
        <f t="shared" si="40"/>
        <v>0</v>
      </c>
      <c r="AE347" s="2"/>
      <c r="AF347" s="2"/>
      <c r="AG347" s="2"/>
    </row>
    <row r="348" spans="1:33" s="41" customFormat="1" ht="16.2" hidden="1" x14ac:dyDescent="0.3">
      <c r="A348" s="38">
        <f t="shared" si="36"/>
        <v>50</v>
      </c>
      <c r="B348" s="220"/>
      <c r="C348" s="48">
        <f t="shared" si="37"/>
        <v>44907</v>
      </c>
      <c r="D348" s="20"/>
      <c r="E348" s="10"/>
      <c r="F348" s="175">
        <f t="shared" si="38"/>
        <v>0</v>
      </c>
      <c r="G348" s="168"/>
      <c r="H348" s="151"/>
      <c r="I348" s="152"/>
      <c r="J348" s="153"/>
      <c r="K348" s="152"/>
      <c r="L348" s="154"/>
      <c r="M348" s="158"/>
      <c r="N348" s="155"/>
      <c r="O348" s="152"/>
      <c r="P348" s="156"/>
      <c r="Q348" s="152"/>
      <c r="R348" s="157"/>
      <c r="S348" s="188"/>
      <c r="T348" s="40"/>
      <c r="U348" s="17"/>
      <c r="V348" s="17"/>
      <c r="W348" s="19"/>
      <c r="X348" s="58">
        <f t="shared" si="39"/>
        <v>0</v>
      </c>
      <c r="Y348" s="59">
        <f t="shared" si="40"/>
        <v>0</v>
      </c>
      <c r="AE348" s="2"/>
      <c r="AF348" s="2"/>
      <c r="AG348" s="2"/>
    </row>
    <row r="349" spans="1:33" s="41" customFormat="1" ht="16.2" hidden="1" x14ac:dyDescent="0.3">
      <c r="A349" s="38">
        <f t="shared" si="36"/>
        <v>51</v>
      </c>
      <c r="B349" s="220"/>
      <c r="C349" s="48">
        <f t="shared" si="37"/>
        <v>44908</v>
      </c>
      <c r="D349" s="20"/>
      <c r="E349" s="10"/>
      <c r="F349" s="175">
        <f t="shared" si="38"/>
        <v>0</v>
      </c>
      <c r="G349" s="168"/>
      <c r="H349" s="151"/>
      <c r="I349" s="152"/>
      <c r="J349" s="153"/>
      <c r="K349" s="152"/>
      <c r="L349" s="154"/>
      <c r="M349" s="158"/>
      <c r="N349" s="155"/>
      <c r="O349" s="152"/>
      <c r="P349" s="156"/>
      <c r="Q349" s="152"/>
      <c r="R349" s="157"/>
      <c r="S349" s="188"/>
      <c r="T349" s="40"/>
      <c r="U349" s="18"/>
      <c r="V349" s="18"/>
      <c r="W349" s="19"/>
      <c r="X349" s="58">
        <f t="shared" si="39"/>
        <v>0</v>
      </c>
      <c r="Y349" s="59">
        <f t="shared" si="40"/>
        <v>0</v>
      </c>
      <c r="AE349" s="2"/>
      <c r="AF349" s="2"/>
      <c r="AG349" s="2"/>
    </row>
    <row r="350" spans="1:33" s="41" customFormat="1" ht="16.2" hidden="1" x14ac:dyDescent="0.3">
      <c r="A350" s="38">
        <f t="shared" si="36"/>
        <v>51</v>
      </c>
      <c r="B350" s="220"/>
      <c r="C350" s="48">
        <f t="shared" si="37"/>
        <v>44909</v>
      </c>
      <c r="D350" s="20"/>
      <c r="E350" s="10"/>
      <c r="F350" s="175">
        <f t="shared" si="38"/>
        <v>0</v>
      </c>
      <c r="G350" s="168"/>
      <c r="H350" s="151"/>
      <c r="I350" s="152"/>
      <c r="J350" s="153"/>
      <c r="K350" s="152"/>
      <c r="L350" s="154"/>
      <c r="M350" s="158"/>
      <c r="N350" s="155"/>
      <c r="O350" s="152"/>
      <c r="P350" s="156"/>
      <c r="Q350" s="152"/>
      <c r="R350" s="157"/>
      <c r="S350" s="188"/>
      <c r="T350" s="40"/>
      <c r="U350" s="18"/>
      <c r="V350" s="18"/>
      <c r="W350" s="19"/>
      <c r="X350" s="58">
        <f t="shared" si="39"/>
        <v>0</v>
      </c>
      <c r="Y350" s="59">
        <f t="shared" si="40"/>
        <v>0</v>
      </c>
      <c r="AE350" s="2"/>
      <c r="AF350" s="2"/>
      <c r="AG350" s="2"/>
    </row>
    <row r="351" spans="1:33" s="41" customFormat="1" ht="16.2" hidden="1" x14ac:dyDescent="0.3">
      <c r="A351" s="38">
        <f t="shared" si="36"/>
        <v>51</v>
      </c>
      <c r="B351" s="220"/>
      <c r="C351" s="48">
        <f t="shared" si="37"/>
        <v>44910</v>
      </c>
      <c r="D351" s="20"/>
      <c r="E351" s="10"/>
      <c r="F351" s="175">
        <f t="shared" si="38"/>
        <v>0</v>
      </c>
      <c r="G351" s="168"/>
      <c r="H351" s="151"/>
      <c r="I351" s="152"/>
      <c r="J351" s="153"/>
      <c r="K351" s="152"/>
      <c r="L351" s="154"/>
      <c r="M351" s="158"/>
      <c r="N351" s="155"/>
      <c r="O351" s="152"/>
      <c r="P351" s="156"/>
      <c r="Q351" s="152"/>
      <c r="R351" s="157"/>
      <c r="S351" s="188"/>
      <c r="T351" s="40"/>
      <c r="U351" s="17"/>
      <c r="V351" s="17"/>
      <c r="W351" s="19"/>
      <c r="X351" s="58">
        <f t="shared" si="39"/>
        <v>0</v>
      </c>
      <c r="Y351" s="59">
        <f t="shared" si="40"/>
        <v>0</v>
      </c>
      <c r="AE351" s="2"/>
      <c r="AF351" s="2"/>
      <c r="AG351" s="2"/>
    </row>
    <row r="352" spans="1:33" s="41" customFormat="1" ht="16.2" hidden="1" x14ac:dyDescent="0.3">
      <c r="A352" s="38">
        <f t="shared" si="36"/>
        <v>51</v>
      </c>
      <c r="B352" s="220"/>
      <c r="C352" s="48">
        <f t="shared" si="37"/>
        <v>44911</v>
      </c>
      <c r="D352" s="20"/>
      <c r="E352" s="10"/>
      <c r="F352" s="175">
        <f t="shared" si="38"/>
        <v>0</v>
      </c>
      <c r="G352" s="168"/>
      <c r="H352" s="151"/>
      <c r="I352" s="152"/>
      <c r="J352" s="153"/>
      <c r="K352" s="152"/>
      <c r="L352" s="154"/>
      <c r="M352" s="158"/>
      <c r="N352" s="155"/>
      <c r="O352" s="152"/>
      <c r="P352" s="156"/>
      <c r="Q352" s="152"/>
      <c r="R352" s="157"/>
      <c r="S352" s="188"/>
      <c r="T352" s="40"/>
      <c r="U352" s="17"/>
      <c r="V352" s="17"/>
      <c r="W352" s="19"/>
      <c r="X352" s="58">
        <f t="shared" si="39"/>
        <v>0</v>
      </c>
      <c r="Y352" s="59">
        <f t="shared" si="40"/>
        <v>0</v>
      </c>
      <c r="AE352" s="2"/>
      <c r="AF352" s="2"/>
      <c r="AG352" s="2"/>
    </row>
    <row r="353" spans="1:33" s="41" customFormat="1" ht="16.2" hidden="1" x14ac:dyDescent="0.3">
      <c r="A353" s="38">
        <f t="shared" si="36"/>
        <v>51</v>
      </c>
      <c r="B353" s="220"/>
      <c r="C353" s="48">
        <f t="shared" si="37"/>
        <v>44912</v>
      </c>
      <c r="D353" s="20"/>
      <c r="E353" s="10"/>
      <c r="F353" s="175">
        <f t="shared" si="38"/>
        <v>0</v>
      </c>
      <c r="G353" s="168"/>
      <c r="H353" s="151"/>
      <c r="I353" s="152"/>
      <c r="J353" s="153"/>
      <c r="K353" s="152"/>
      <c r="L353" s="154"/>
      <c r="M353" s="158"/>
      <c r="N353" s="155"/>
      <c r="O353" s="152"/>
      <c r="P353" s="156"/>
      <c r="Q353" s="152"/>
      <c r="R353" s="157"/>
      <c r="S353" s="188"/>
      <c r="T353" s="40"/>
      <c r="U353" s="17"/>
      <c r="V353" s="17"/>
      <c r="W353" s="19"/>
      <c r="X353" s="58">
        <f t="shared" si="39"/>
        <v>0</v>
      </c>
      <c r="Y353" s="59">
        <f t="shared" si="40"/>
        <v>0</v>
      </c>
      <c r="AE353" s="2"/>
      <c r="AF353" s="2"/>
      <c r="AG353" s="2"/>
    </row>
    <row r="354" spans="1:33" s="41" customFormat="1" ht="16.2" hidden="1" x14ac:dyDescent="0.3">
      <c r="A354" s="38">
        <f t="shared" si="36"/>
        <v>51</v>
      </c>
      <c r="B354" s="220"/>
      <c r="C354" s="48">
        <f t="shared" si="37"/>
        <v>44913</v>
      </c>
      <c r="D354" s="20"/>
      <c r="E354" s="10"/>
      <c r="F354" s="175">
        <f t="shared" si="38"/>
        <v>0</v>
      </c>
      <c r="G354" s="168"/>
      <c r="H354" s="151"/>
      <c r="I354" s="152"/>
      <c r="J354" s="153"/>
      <c r="K354" s="152"/>
      <c r="L354" s="154"/>
      <c r="M354" s="158"/>
      <c r="N354" s="155"/>
      <c r="O354" s="152"/>
      <c r="P354" s="156"/>
      <c r="Q354" s="152"/>
      <c r="R354" s="157"/>
      <c r="S354" s="188"/>
      <c r="T354" s="40"/>
      <c r="U354" s="18"/>
      <c r="V354" s="18"/>
      <c r="W354" s="19"/>
      <c r="X354" s="58">
        <f t="shared" si="39"/>
        <v>0</v>
      </c>
      <c r="Y354" s="59">
        <f t="shared" si="40"/>
        <v>0</v>
      </c>
      <c r="AE354" s="2"/>
      <c r="AF354" s="2"/>
      <c r="AG354" s="2"/>
    </row>
    <row r="355" spans="1:33" s="41" customFormat="1" ht="16.2" hidden="1" x14ac:dyDescent="0.3">
      <c r="A355" s="38">
        <f t="shared" si="36"/>
        <v>51</v>
      </c>
      <c r="B355" s="220"/>
      <c r="C355" s="48">
        <f t="shared" si="37"/>
        <v>44914</v>
      </c>
      <c r="D355" s="20"/>
      <c r="E355" s="10"/>
      <c r="F355" s="175">
        <f t="shared" si="38"/>
        <v>0</v>
      </c>
      <c r="G355" s="168"/>
      <c r="H355" s="151"/>
      <c r="I355" s="152"/>
      <c r="J355" s="153"/>
      <c r="K355" s="152"/>
      <c r="L355" s="154"/>
      <c r="M355" s="158"/>
      <c r="N355" s="155"/>
      <c r="O355" s="152"/>
      <c r="P355" s="156"/>
      <c r="Q355" s="152"/>
      <c r="R355" s="157"/>
      <c r="S355" s="188"/>
      <c r="T355" s="40"/>
      <c r="U355" s="18"/>
      <c r="V355" s="18"/>
      <c r="W355" s="19"/>
      <c r="X355" s="58">
        <f t="shared" si="39"/>
        <v>0</v>
      </c>
      <c r="Y355" s="59">
        <f t="shared" si="40"/>
        <v>0</v>
      </c>
      <c r="AE355" s="2"/>
      <c r="AF355" s="2"/>
      <c r="AG355" s="2"/>
    </row>
    <row r="356" spans="1:33" s="41" customFormat="1" ht="16.2" hidden="1" x14ac:dyDescent="0.3">
      <c r="A356" s="38">
        <f t="shared" si="36"/>
        <v>52</v>
      </c>
      <c r="B356" s="220"/>
      <c r="C356" s="48">
        <f t="shared" si="37"/>
        <v>44915</v>
      </c>
      <c r="D356" s="20"/>
      <c r="E356" s="10"/>
      <c r="F356" s="175">
        <f t="shared" si="38"/>
        <v>0</v>
      </c>
      <c r="G356" s="168"/>
      <c r="H356" s="151"/>
      <c r="I356" s="152"/>
      <c r="J356" s="153"/>
      <c r="K356" s="152"/>
      <c r="L356" s="154"/>
      <c r="M356" s="158"/>
      <c r="N356" s="155"/>
      <c r="O356" s="152"/>
      <c r="P356" s="156"/>
      <c r="Q356" s="152"/>
      <c r="R356" s="157"/>
      <c r="S356" s="188"/>
      <c r="T356" s="40"/>
      <c r="U356" s="18"/>
      <c r="V356" s="18"/>
      <c r="W356" s="19"/>
      <c r="X356" s="58">
        <f t="shared" si="39"/>
        <v>0</v>
      </c>
      <c r="Y356" s="59">
        <f t="shared" si="40"/>
        <v>0</v>
      </c>
      <c r="AE356" s="2"/>
      <c r="AF356" s="2"/>
      <c r="AG356" s="2"/>
    </row>
    <row r="357" spans="1:33" s="41" customFormat="1" ht="16.2" hidden="1" x14ac:dyDescent="0.3">
      <c r="A357" s="38">
        <f t="shared" si="36"/>
        <v>52</v>
      </c>
      <c r="B357" s="220"/>
      <c r="C357" s="48">
        <f t="shared" si="37"/>
        <v>44916</v>
      </c>
      <c r="D357" s="20"/>
      <c r="E357" s="10"/>
      <c r="F357" s="175">
        <f t="shared" si="38"/>
        <v>0</v>
      </c>
      <c r="G357" s="168"/>
      <c r="H357" s="151"/>
      <c r="I357" s="152"/>
      <c r="J357" s="153"/>
      <c r="K357" s="152"/>
      <c r="L357" s="154"/>
      <c r="M357" s="158"/>
      <c r="N357" s="155"/>
      <c r="O357" s="152"/>
      <c r="P357" s="156"/>
      <c r="Q357" s="152"/>
      <c r="R357" s="157"/>
      <c r="S357" s="188"/>
      <c r="T357" s="40"/>
      <c r="U357" s="18"/>
      <c r="V357" s="18"/>
      <c r="W357" s="19"/>
      <c r="X357" s="58">
        <f t="shared" si="39"/>
        <v>0</v>
      </c>
      <c r="Y357" s="59">
        <f t="shared" si="40"/>
        <v>0</v>
      </c>
      <c r="AE357" s="2"/>
      <c r="AF357" s="2"/>
      <c r="AG357" s="2"/>
    </row>
    <row r="358" spans="1:33" s="41" customFormat="1" ht="16.2" hidden="1" x14ac:dyDescent="0.3">
      <c r="A358" s="38">
        <f t="shared" si="36"/>
        <v>52</v>
      </c>
      <c r="B358" s="220"/>
      <c r="C358" s="48">
        <f t="shared" si="37"/>
        <v>44917</v>
      </c>
      <c r="D358" s="20"/>
      <c r="E358" s="10"/>
      <c r="F358" s="175">
        <f t="shared" si="38"/>
        <v>0</v>
      </c>
      <c r="G358" s="168"/>
      <c r="H358" s="151"/>
      <c r="I358" s="152"/>
      <c r="J358" s="153"/>
      <c r="K358" s="152"/>
      <c r="L358" s="154"/>
      <c r="M358" s="158"/>
      <c r="N358" s="155"/>
      <c r="O358" s="152"/>
      <c r="P358" s="156"/>
      <c r="Q358" s="152"/>
      <c r="R358" s="157"/>
      <c r="S358" s="188"/>
      <c r="T358" s="40"/>
      <c r="U358" s="18"/>
      <c r="V358" s="18"/>
      <c r="W358" s="19"/>
      <c r="X358" s="58">
        <f t="shared" si="39"/>
        <v>0</v>
      </c>
      <c r="Y358" s="59">
        <f t="shared" si="40"/>
        <v>0</v>
      </c>
      <c r="AE358" s="2"/>
      <c r="AF358" s="2"/>
      <c r="AG358" s="2"/>
    </row>
    <row r="359" spans="1:33" s="41" customFormat="1" ht="16.2" hidden="1" x14ac:dyDescent="0.3">
      <c r="A359" s="38">
        <f t="shared" si="36"/>
        <v>52</v>
      </c>
      <c r="B359" s="220"/>
      <c r="C359" s="48">
        <f t="shared" si="37"/>
        <v>44918</v>
      </c>
      <c r="D359" s="20"/>
      <c r="E359" s="10"/>
      <c r="F359" s="175">
        <f t="shared" si="38"/>
        <v>0</v>
      </c>
      <c r="G359" s="168"/>
      <c r="H359" s="151"/>
      <c r="I359" s="152"/>
      <c r="J359" s="153"/>
      <c r="K359" s="152"/>
      <c r="L359" s="154"/>
      <c r="M359" s="158"/>
      <c r="N359" s="155"/>
      <c r="O359" s="152"/>
      <c r="P359" s="156"/>
      <c r="Q359" s="152"/>
      <c r="R359" s="157"/>
      <c r="S359" s="188"/>
      <c r="T359" s="40"/>
      <c r="U359" s="18"/>
      <c r="V359" s="18"/>
      <c r="W359" s="19"/>
      <c r="X359" s="58">
        <f t="shared" si="39"/>
        <v>0</v>
      </c>
      <c r="Y359" s="59">
        <f t="shared" si="40"/>
        <v>0</v>
      </c>
      <c r="AE359" s="2"/>
      <c r="AF359" s="2"/>
      <c r="AG359" s="2"/>
    </row>
    <row r="360" spans="1:33" s="41" customFormat="1" ht="16.2" hidden="1" x14ac:dyDescent="0.3">
      <c r="A360" s="38">
        <f t="shared" si="36"/>
        <v>52</v>
      </c>
      <c r="B360" s="220"/>
      <c r="C360" s="48">
        <f t="shared" si="37"/>
        <v>44919</v>
      </c>
      <c r="D360" s="20"/>
      <c r="E360" s="10"/>
      <c r="F360" s="175">
        <f t="shared" si="38"/>
        <v>0</v>
      </c>
      <c r="G360" s="168"/>
      <c r="H360" s="151"/>
      <c r="I360" s="152"/>
      <c r="J360" s="153"/>
      <c r="K360" s="152"/>
      <c r="L360" s="154"/>
      <c r="M360" s="158"/>
      <c r="N360" s="155"/>
      <c r="O360" s="152"/>
      <c r="P360" s="156"/>
      <c r="Q360" s="152"/>
      <c r="R360" s="157"/>
      <c r="S360" s="188"/>
      <c r="T360" s="40"/>
      <c r="U360" s="18"/>
      <c r="V360" s="18"/>
      <c r="W360" s="19"/>
      <c r="X360" s="58">
        <f t="shared" si="39"/>
        <v>0</v>
      </c>
      <c r="Y360" s="59">
        <f t="shared" si="40"/>
        <v>0</v>
      </c>
      <c r="AE360" s="2"/>
      <c r="AF360" s="2"/>
      <c r="AG360" s="2"/>
    </row>
    <row r="361" spans="1:33" s="41" customFormat="1" ht="16.2" hidden="1" x14ac:dyDescent="0.3">
      <c r="A361" s="38">
        <f t="shared" si="36"/>
        <v>52</v>
      </c>
      <c r="B361" s="220"/>
      <c r="C361" s="48">
        <f t="shared" si="37"/>
        <v>44920</v>
      </c>
      <c r="D361" s="20"/>
      <c r="E361" s="10"/>
      <c r="F361" s="175">
        <f t="shared" si="38"/>
        <v>0</v>
      </c>
      <c r="G361" s="168"/>
      <c r="H361" s="151"/>
      <c r="I361" s="152"/>
      <c r="J361" s="153"/>
      <c r="K361" s="152"/>
      <c r="L361" s="154"/>
      <c r="M361" s="158"/>
      <c r="N361" s="155"/>
      <c r="O361" s="152"/>
      <c r="P361" s="156"/>
      <c r="Q361" s="152"/>
      <c r="R361" s="157"/>
      <c r="S361" s="188"/>
      <c r="T361" s="40"/>
      <c r="U361" s="18"/>
      <c r="V361" s="18"/>
      <c r="W361" s="19"/>
      <c r="X361" s="58">
        <f t="shared" si="39"/>
        <v>0</v>
      </c>
      <c r="Y361" s="59">
        <f t="shared" si="40"/>
        <v>0</v>
      </c>
      <c r="AE361" s="2"/>
      <c r="AF361" s="2"/>
      <c r="AG361" s="2"/>
    </row>
    <row r="362" spans="1:33" s="41" customFormat="1" ht="16.2" hidden="1" x14ac:dyDescent="0.3">
      <c r="A362" s="38">
        <f t="shared" si="36"/>
        <v>52</v>
      </c>
      <c r="B362" s="220"/>
      <c r="C362" s="48">
        <f t="shared" si="37"/>
        <v>44921</v>
      </c>
      <c r="D362" s="20"/>
      <c r="E362" s="10"/>
      <c r="F362" s="175">
        <f t="shared" si="38"/>
        <v>0</v>
      </c>
      <c r="G362" s="168"/>
      <c r="H362" s="151"/>
      <c r="I362" s="152"/>
      <c r="J362" s="153"/>
      <c r="K362" s="152"/>
      <c r="L362" s="154"/>
      <c r="M362" s="158"/>
      <c r="N362" s="155"/>
      <c r="O362" s="152"/>
      <c r="P362" s="156"/>
      <c r="Q362" s="152"/>
      <c r="R362" s="157"/>
      <c r="S362" s="188"/>
      <c r="T362" s="40"/>
      <c r="U362" s="18"/>
      <c r="V362" s="18"/>
      <c r="W362" s="19"/>
      <c r="X362" s="58">
        <f t="shared" si="39"/>
        <v>0</v>
      </c>
      <c r="Y362" s="59">
        <f t="shared" si="40"/>
        <v>0</v>
      </c>
      <c r="AE362" s="2"/>
      <c r="AF362" s="2"/>
      <c r="AG362" s="2"/>
    </row>
    <row r="363" spans="1:33" s="41" customFormat="1" ht="16.2" hidden="1" x14ac:dyDescent="0.3">
      <c r="A363" s="38">
        <f t="shared" si="36"/>
        <v>53</v>
      </c>
      <c r="B363" s="220"/>
      <c r="C363" s="48">
        <f t="shared" si="37"/>
        <v>44922</v>
      </c>
      <c r="D363" s="20"/>
      <c r="E363" s="10"/>
      <c r="F363" s="175">
        <f t="shared" si="38"/>
        <v>0</v>
      </c>
      <c r="G363" s="168"/>
      <c r="H363" s="151"/>
      <c r="I363" s="152"/>
      <c r="J363" s="153"/>
      <c r="K363" s="152"/>
      <c r="L363" s="154"/>
      <c r="M363" s="158"/>
      <c r="N363" s="155"/>
      <c r="O363" s="152"/>
      <c r="P363" s="156"/>
      <c r="Q363" s="152"/>
      <c r="R363" s="157"/>
      <c r="S363" s="188"/>
      <c r="T363" s="40"/>
      <c r="U363" s="18"/>
      <c r="V363" s="18"/>
      <c r="W363" s="19"/>
      <c r="X363" s="58">
        <f t="shared" si="39"/>
        <v>0</v>
      </c>
      <c r="Y363" s="59">
        <f t="shared" si="40"/>
        <v>0</v>
      </c>
      <c r="AE363" s="2"/>
      <c r="AF363" s="2"/>
      <c r="AG363" s="2"/>
    </row>
    <row r="364" spans="1:33" s="41" customFormat="1" ht="16.2" hidden="1" x14ac:dyDescent="0.3">
      <c r="A364" s="38">
        <f t="shared" si="36"/>
        <v>53</v>
      </c>
      <c r="B364" s="220"/>
      <c r="C364" s="48">
        <f t="shared" si="37"/>
        <v>44923</v>
      </c>
      <c r="D364" s="20"/>
      <c r="E364" s="10"/>
      <c r="F364" s="175">
        <f t="shared" si="38"/>
        <v>0</v>
      </c>
      <c r="G364" s="168"/>
      <c r="H364" s="151"/>
      <c r="I364" s="152"/>
      <c r="J364" s="153"/>
      <c r="K364" s="152"/>
      <c r="L364" s="154"/>
      <c r="M364" s="158"/>
      <c r="N364" s="155"/>
      <c r="O364" s="152"/>
      <c r="P364" s="156"/>
      <c r="Q364" s="152"/>
      <c r="R364" s="157"/>
      <c r="S364" s="188"/>
      <c r="T364" s="40"/>
      <c r="U364" s="18"/>
      <c r="V364" s="18"/>
      <c r="W364" s="19"/>
      <c r="X364" s="58">
        <f t="shared" si="39"/>
        <v>0</v>
      </c>
      <c r="Y364" s="59">
        <f t="shared" si="40"/>
        <v>0</v>
      </c>
      <c r="AE364" s="2"/>
      <c r="AF364" s="2"/>
      <c r="AG364" s="2"/>
    </row>
    <row r="365" spans="1:33" s="41" customFormat="1" ht="16.2" hidden="1" x14ac:dyDescent="0.3">
      <c r="A365" s="38"/>
      <c r="B365" s="223"/>
      <c r="C365" s="48">
        <f t="shared" si="37"/>
        <v>44924</v>
      </c>
      <c r="D365" s="20"/>
      <c r="E365" s="10"/>
      <c r="F365" s="175">
        <f t="shared" si="38"/>
        <v>0</v>
      </c>
      <c r="G365" s="168"/>
      <c r="H365" s="159"/>
      <c r="I365" s="160"/>
      <c r="J365" s="161"/>
      <c r="K365" s="160"/>
      <c r="L365" s="162"/>
      <c r="M365" s="163"/>
      <c r="N365" s="164"/>
      <c r="O365" s="160"/>
      <c r="P365" s="165"/>
      <c r="Q365" s="160"/>
      <c r="R365" s="166"/>
      <c r="S365" s="217"/>
      <c r="T365" s="40"/>
      <c r="U365" s="18"/>
      <c r="V365" s="18"/>
      <c r="W365" s="19"/>
      <c r="X365" s="58">
        <f t="shared" ref="X365" si="41">V365-U365-W365</f>
        <v>0</v>
      </c>
      <c r="Y365" s="59">
        <f xml:space="preserve"> SUM(IF(WEEKDAY(C365,2)=7,X360:X365,0))</f>
        <v>0</v>
      </c>
      <c r="AE365" s="2"/>
      <c r="AF365" s="2"/>
      <c r="AG365" s="2"/>
    </row>
    <row r="366" spans="1:33" s="41" customFormat="1" ht="16.2" hidden="1" x14ac:dyDescent="0.3">
      <c r="A366" s="38"/>
      <c r="B366" s="223"/>
      <c r="C366" s="48">
        <f t="shared" si="37"/>
        <v>44925</v>
      </c>
      <c r="D366" s="20"/>
      <c r="E366" s="10"/>
      <c r="F366" s="175">
        <f t="shared" si="38"/>
        <v>0</v>
      </c>
      <c r="G366" s="12"/>
      <c r="H366" s="179"/>
      <c r="I366" s="15"/>
      <c r="J366" s="180"/>
      <c r="K366" s="15"/>
      <c r="L366" s="181"/>
      <c r="M366" s="15"/>
      <c r="N366" s="182"/>
      <c r="O366" s="15"/>
      <c r="P366" s="183"/>
      <c r="Q366" s="15"/>
      <c r="R366" s="184"/>
      <c r="S366" s="218"/>
      <c r="T366" s="40"/>
      <c r="U366" s="18"/>
      <c r="V366" s="18"/>
      <c r="W366" s="19"/>
      <c r="X366" s="58">
        <f t="shared" ref="X366" si="42">V366-U366-W366</f>
        <v>0</v>
      </c>
      <c r="Y366" s="59">
        <f xml:space="preserve"> SUM(IF(WEEKDAY(C366,2)=7,X361:X366,0))</f>
        <v>0</v>
      </c>
      <c r="AE366" s="2"/>
      <c r="AF366" s="2"/>
      <c r="AG366" s="2"/>
    </row>
    <row r="367" spans="1:33" x14ac:dyDescent="0.3">
      <c r="E367" s="225">
        <f>SUM(E$2:E$364)</f>
        <v>0.38541666666666669</v>
      </c>
      <c r="F367" s="226">
        <f>SUM(F$2:F$364)</f>
        <v>0.38541666666666669</v>
      </c>
      <c r="G367" s="13"/>
      <c r="I367" s="171"/>
      <c r="J367" s="31"/>
      <c r="K367" s="15"/>
      <c r="L367" s="31"/>
      <c r="M367" s="13"/>
      <c r="N367" s="2"/>
      <c r="Q367" s="13"/>
      <c r="S367" s="28"/>
      <c r="T367" s="28"/>
      <c r="X367" s="225">
        <f>SUM(X$2:X$364)</f>
        <v>0.3854166666666668</v>
      </c>
      <c r="Y367" s="225">
        <f>SUM(Y$2:Y$364)</f>
        <v>0.3854166666666668</v>
      </c>
    </row>
    <row r="368" spans="1:33" x14ac:dyDescent="0.3">
      <c r="E368" s="33">
        <f>SUBTOTAL(109,E2:E364)</f>
        <v>0.38541666666666669</v>
      </c>
      <c r="F368" s="33">
        <f>SUBTOTAL(109,F2:F364)</f>
        <v>0.38541666666666669</v>
      </c>
      <c r="G368" s="13"/>
      <c r="I368" s="13"/>
      <c r="J368" s="31"/>
      <c r="K368" s="15"/>
      <c r="L368" s="31"/>
      <c r="M368" s="13"/>
      <c r="N368" s="2"/>
      <c r="Q368" s="13"/>
      <c r="S368" s="28"/>
      <c r="T368" s="28"/>
      <c r="X368" s="33">
        <f>SUBTOTAL(109,X2:X364)</f>
        <v>0.3854166666666668</v>
      </c>
      <c r="Y368" s="33">
        <f>SUBTOTAL(109,Y2:Y364)</f>
        <v>0.3854166666666668</v>
      </c>
    </row>
    <row r="369" spans="4:28" x14ac:dyDescent="0.3">
      <c r="E369" s="30" t="b">
        <f>EXACT(ROUND(E367,2),ROUND(X367,2))</f>
        <v>1</v>
      </c>
      <c r="F369" s="177" t="b">
        <f>EXACT(ROUND(F367,2),ROUND(Y367,2))</f>
        <v>1</v>
      </c>
      <c r="K369" s="15"/>
      <c r="N369" s="2"/>
      <c r="P369" s="51"/>
    </row>
    <row r="370" spans="4:28" x14ac:dyDescent="0.3">
      <c r="E370" s="23"/>
      <c r="F370" s="23"/>
      <c r="K370" s="15"/>
      <c r="L370" s="1"/>
      <c r="M370" s="32"/>
      <c r="N370" s="2"/>
      <c r="P370" s="51"/>
    </row>
    <row r="371" spans="4:28" ht="15" thickBot="1" x14ac:dyDescent="0.35">
      <c r="D371" s="78"/>
      <c r="E371" s="23"/>
      <c r="F371" s="23"/>
      <c r="H371" s="2" t="s">
        <v>63</v>
      </c>
      <c r="K371" s="15"/>
      <c r="N371" s="2"/>
    </row>
    <row r="372" spans="4:28" ht="21" thickTop="1" x14ac:dyDescent="0.3">
      <c r="D372" s="78"/>
      <c r="H372" s="82" t="str">
        <f>H1</f>
        <v>a</v>
      </c>
      <c r="I372" s="83" t="s">
        <v>20</v>
      </c>
      <c r="J372" s="84" t="str">
        <f>J1</f>
        <v>b</v>
      </c>
      <c r="K372" s="85" t="s">
        <v>20</v>
      </c>
      <c r="L372" s="235" t="str">
        <f>L1</f>
        <v>c</v>
      </c>
      <c r="M372" s="86" t="s">
        <v>20</v>
      </c>
      <c r="N372" s="138" t="str">
        <f>N1</f>
        <v>d</v>
      </c>
      <c r="O372" s="139" t="s">
        <v>20</v>
      </c>
      <c r="P372" s="87">
        <f>P1</f>
        <v>0</v>
      </c>
      <c r="Q372" s="88" t="s">
        <v>20</v>
      </c>
      <c r="R372" s="89">
        <f>R1</f>
        <v>0</v>
      </c>
      <c r="S372" s="90" t="s">
        <v>20</v>
      </c>
      <c r="Z372" s="16"/>
      <c r="AA372" s="242" t="s">
        <v>17</v>
      </c>
      <c r="AB372" s="243"/>
    </row>
    <row r="373" spans="4:28" x14ac:dyDescent="0.3">
      <c r="F373" s="227" t="s">
        <v>5</v>
      </c>
      <c r="H373" s="91"/>
      <c r="I373" s="92"/>
      <c r="J373" s="93"/>
      <c r="K373" s="94"/>
      <c r="L373" s="93"/>
      <c r="M373" s="95"/>
      <c r="N373" s="172"/>
      <c r="O373" s="134"/>
      <c r="P373" s="96"/>
      <c r="Q373" s="97"/>
      <c r="R373" s="98"/>
      <c r="S373" s="99"/>
      <c r="T373" s="61"/>
      <c r="U373" s="62"/>
      <c r="V373" s="62"/>
      <c r="W373" s="63"/>
      <c r="X373" s="64"/>
      <c r="Y373" s="65"/>
      <c r="Z373" s="74"/>
      <c r="AA373" s="42" t="s">
        <v>5</v>
      </c>
      <c r="AB373" s="237">
        <f>SUMPRODUCT((MONTH($C$2:$C$366)=1)*((E$2:E$366)*24))</f>
        <v>9.25</v>
      </c>
    </row>
    <row r="374" spans="4:28" x14ac:dyDescent="0.3">
      <c r="F374" s="227" t="s">
        <v>6</v>
      </c>
      <c r="H374" s="100"/>
      <c r="I374" s="101"/>
      <c r="J374" s="102"/>
      <c r="K374" s="67"/>
      <c r="L374" s="102"/>
      <c r="M374" s="103"/>
      <c r="N374" s="2"/>
      <c r="O374" s="135"/>
      <c r="P374" s="104"/>
      <c r="Q374" s="105"/>
      <c r="R374" s="106"/>
      <c r="S374" s="107"/>
      <c r="Z374" s="75"/>
      <c r="AA374" s="42" t="s">
        <v>6</v>
      </c>
      <c r="AB374" s="237">
        <f>SUMPRODUCT((MONTH($C$2:$C$366)=2)*((E$2:E$366)*24))</f>
        <v>0</v>
      </c>
    </row>
    <row r="375" spans="4:28" x14ac:dyDescent="0.3">
      <c r="F375" s="227" t="s">
        <v>7</v>
      </c>
      <c r="H375" s="108"/>
      <c r="I375" s="109"/>
      <c r="J375" s="110"/>
      <c r="K375" s="111"/>
      <c r="L375" s="110"/>
      <c r="M375" s="112"/>
      <c r="N375" s="113"/>
      <c r="O375" s="136"/>
      <c r="P375" s="114"/>
      <c r="Q375" s="115"/>
      <c r="R375" s="116"/>
      <c r="S375" s="117"/>
      <c r="T375" s="68"/>
      <c r="U375" s="69"/>
      <c r="V375" s="69"/>
      <c r="W375" s="70"/>
      <c r="X375" s="71"/>
      <c r="Y375" s="72"/>
      <c r="Z375" s="76"/>
      <c r="AA375" s="42" t="s">
        <v>7</v>
      </c>
      <c r="AB375" s="237">
        <f>SUMPRODUCT((MONTH($C$2:$C$366)=3)*((E$2:E$366)*24))</f>
        <v>0</v>
      </c>
    </row>
    <row r="376" spans="4:28" x14ac:dyDescent="0.3">
      <c r="F376" s="227" t="s">
        <v>8</v>
      </c>
      <c r="H376" s="118"/>
      <c r="I376" s="119"/>
      <c r="J376" s="118"/>
      <c r="K376" s="120"/>
      <c r="L376" s="118"/>
      <c r="M376" s="121"/>
      <c r="N376" s="118"/>
      <c r="O376" s="137"/>
      <c r="P376" s="118"/>
      <c r="Q376" s="122"/>
      <c r="R376" s="118"/>
      <c r="S376" s="123"/>
      <c r="T376" s="61"/>
      <c r="U376" s="62"/>
      <c r="V376" s="62"/>
      <c r="W376" s="63"/>
      <c r="X376" s="64"/>
      <c r="Y376" s="65"/>
      <c r="Z376" s="66"/>
      <c r="AA376" s="42" t="s">
        <v>8</v>
      </c>
      <c r="AB376" s="237">
        <f>SUMPRODUCT((MONTH($C$2:$C$366)=4)*((E$2:E$366)*24))</f>
        <v>0</v>
      </c>
    </row>
    <row r="377" spans="4:28" x14ac:dyDescent="0.3">
      <c r="F377" s="227" t="s">
        <v>9</v>
      </c>
      <c r="I377" s="81"/>
      <c r="J377" s="2"/>
      <c r="K377" s="67"/>
      <c r="L377" s="2"/>
      <c r="M377" s="80"/>
      <c r="N377" s="2"/>
      <c r="O377" s="135"/>
      <c r="Q377" s="77"/>
      <c r="S377" s="124"/>
      <c r="Z377" s="16"/>
      <c r="AA377" s="42" t="s">
        <v>9</v>
      </c>
      <c r="AB377" s="237">
        <f>SUMPRODUCT((MONTH($C$2:$C$366)=5)*((E$2:E$366)*24))</f>
        <v>0</v>
      </c>
    </row>
    <row r="378" spans="4:28" x14ac:dyDescent="0.3">
      <c r="F378" s="227" t="s">
        <v>10</v>
      </c>
      <c r="H378" s="113"/>
      <c r="I378" s="125"/>
      <c r="J378" s="126"/>
      <c r="K378" s="111"/>
      <c r="L378" s="126"/>
      <c r="M378" s="127"/>
      <c r="N378" s="113"/>
      <c r="O378" s="136"/>
      <c r="P378" s="113"/>
      <c r="Q378" s="128"/>
      <c r="R378" s="113"/>
      <c r="S378" s="129"/>
      <c r="T378" s="68"/>
      <c r="U378" s="69"/>
      <c r="V378" s="69"/>
      <c r="W378" s="70"/>
      <c r="X378" s="71"/>
      <c r="Y378" s="72"/>
      <c r="Z378" s="73"/>
      <c r="AA378" s="42" t="s">
        <v>10</v>
      </c>
      <c r="AB378" s="237">
        <f>SUMPRODUCT((MONTH($C$2:$C$366)=6)*((E$2:E$366)*24))</f>
        <v>0</v>
      </c>
    </row>
    <row r="379" spans="4:28" x14ac:dyDescent="0.3">
      <c r="F379" s="227" t="s">
        <v>11</v>
      </c>
      <c r="H379" s="118"/>
      <c r="I379" s="119"/>
      <c r="J379" s="130"/>
      <c r="K379" s="120"/>
      <c r="L379" s="130"/>
      <c r="M379" s="121"/>
      <c r="N379" s="118"/>
      <c r="O379" s="137"/>
      <c r="P379" s="118"/>
      <c r="Q379" s="122"/>
      <c r="R379" s="118"/>
      <c r="S379" s="123"/>
      <c r="T379" s="61"/>
      <c r="U379" s="62"/>
      <c r="V379" s="62"/>
      <c r="W379" s="63"/>
      <c r="X379" s="64"/>
      <c r="Y379" s="65"/>
      <c r="Z379" s="66"/>
      <c r="AA379" s="42" t="s">
        <v>11</v>
      </c>
      <c r="AB379" s="237">
        <f>SUMPRODUCT((MONTH($C$2:$C$366)=7)*((E$2:E$366)*24))</f>
        <v>0</v>
      </c>
    </row>
    <row r="380" spans="4:28" x14ac:dyDescent="0.3">
      <c r="F380" s="227" t="s">
        <v>12</v>
      </c>
      <c r="I380" s="81"/>
      <c r="K380" s="67"/>
      <c r="M380" s="80"/>
      <c r="N380" s="2"/>
      <c r="O380" s="135"/>
      <c r="Q380" s="77"/>
      <c r="S380" s="124"/>
      <c r="Z380" s="16"/>
      <c r="AA380" s="42" t="s">
        <v>12</v>
      </c>
      <c r="AB380" s="237">
        <f>SUMPRODUCT((MONTH($C$2:$C$366)=8)*((E$2:E$366)*24))</f>
        <v>0</v>
      </c>
    </row>
    <row r="381" spans="4:28" x14ac:dyDescent="0.3">
      <c r="F381" s="227" t="s">
        <v>13</v>
      </c>
      <c r="H381" s="113"/>
      <c r="I381" s="125"/>
      <c r="J381" s="126"/>
      <c r="K381" s="111"/>
      <c r="L381" s="126"/>
      <c r="M381" s="127"/>
      <c r="N381" s="113"/>
      <c r="O381" s="136"/>
      <c r="P381" s="113"/>
      <c r="Q381" s="128"/>
      <c r="R381" s="113"/>
      <c r="S381" s="129"/>
      <c r="T381" s="68"/>
      <c r="U381" s="69"/>
      <c r="V381" s="69"/>
      <c r="W381" s="70"/>
      <c r="X381" s="71"/>
      <c r="Y381" s="72"/>
      <c r="Z381" s="73"/>
      <c r="AA381" s="42" t="s">
        <v>13</v>
      </c>
      <c r="AB381" s="237">
        <f>SUMPRODUCT((MONTH($C$2:$C$366)=9)*((E$2:E$366)*24))</f>
        <v>0</v>
      </c>
    </row>
    <row r="382" spans="4:28" x14ac:dyDescent="0.3">
      <c r="F382" s="227" t="s">
        <v>14</v>
      </c>
      <c r="H382" s="118"/>
      <c r="I382" s="119"/>
      <c r="J382" s="130"/>
      <c r="K382" s="120"/>
      <c r="L382" s="130"/>
      <c r="M382" s="121"/>
      <c r="N382" s="118"/>
      <c r="O382" s="137"/>
      <c r="P382" s="118"/>
      <c r="Q382" s="122"/>
      <c r="R382" s="118"/>
      <c r="S382" s="123"/>
      <c r="T382" s="61"/>
      <c r="U382" s="62"/>
      <c r="V382" s="62"/>
      <c r="W382" s="63"/>
      <c r="X382" s="64"/>
      <c r="Y382" s="65"/>
      <c r="Z382" s="74"/>
      <c r="AA382" s="42" t="s">
        <v>14</v>
      </c>
      <c r="AB382" s="237">
        <f>SUMPRODUCT((MONTH($C$2:$C$366)=10)*((E$2:E$366)*24))</f>
        <v>0</v>
      </c>
    </row>
    <row r="383" spans="4:28" x14ac:dyDescent="0.3">
      <c r="F383" s="227" t="s">
        <v>15</v>
      </c>
      <c r="I383" s="81"/>
      <c r="K383" s="67"/>
      <c r="M383" s="80"/>
      <c r="N383" s="2"/>
      <c r="O383" s="135"/>
      <c r="Q383" s="77"/>
      <c r="S383" s="124"/>
      <c r="Z383" s="75"/>
      <c r="AA383" s="42" t="s">
        <v>15</v>
      </c>
      <c r="AB383" s="237">
        <f>SUMPRODUCT((MONTH($C$2:$C$366)=11)*((E$2:E$366)*24))</f>
        <v>0</v>
      </c>
    </row>
    <row r="384" spans="4:28" ht="15" thickBot="1" x14ac:dyDescent="0.35">
      <c r="F384" s="227" t="s">
        <v>16</v>
      </c>
      <c r="I384" s="81"/>
      <c r="K384" s="67"/>
      <c r="M384" s="80"/>
      <c r="N384" s="2"/>
      <c r="O384" s="135"/>
      <c r="P384" s="113"/>
      <c r="Q384" s="132"/>
      <c r="R384" s="113"/>
      <c r="S384" s="133"/>
      <c r="T384" s="68"/>
      <c r="U384" s="69"/>
      <c r="V384" s="69"/>
      <c r="W384" s="70"/>
      <c r="X384" s="71"/>
      <c r="Y384" s="72"/>
      <c r="Z384" s="76"/>
      <c r="AA384" s="43" t="s">
        <v>16</v>
      </c>
      <c r="AB384" s="238">
        <f>SUMPRODUCT((MONTH($C$2:$C$366)=12)*((E$2:E$366)*24))</f>
        <v>0</v>
      </c>
    </row>
    <row r="385" spans="6:28" ht="15.6" thickTop="1" thickBot="1" x14ac:dyDescent="0.35">
      <c r="F385" s="227"/>
      <c r="H385" s="229"/>
      <c r="I385" s="231"/>
      <c r="J385" s="230"/>
      <c r="K385" s="232"/>
      <c r="L385" s="230"/>
      <c r="M385" s="233"/>
      <c r="N385" s="229"/>
      <c r="O385" s="234"/>
      <c r="Q385" s="77"/>
      <c r="S385" s="124"/>
      <c r="U385" s="236"/>
      <c r="V385" s="236"/>
      <c r="Z385" s="16"/>
      <c r="AA385" s="2"/>
      <c r="AB385" s="21"/>
    </row>
    <row r="386" spans="6:28" ht="15" thickTop="1" x14ac:dyDescent="0.3">
      <c r="H386" s="131"/>
      <c r="I386" s="14">
        <f>SUBTOTAL(9,I373:I384)</f>
        <v>0</v>
      </c>
      <c r="J386" s="14"/>
      <c r="K386" s="14">
        <f>SUBTOTAL(9,K373:K385)</f>
        <v>0</v>
      </c>
      <c r="L386" s="14"/>
      <c r="M386" s="14">
        <f>SUBTOTAL(9,M373:M384)</f>
        <v>0</v>
      </c>
      <c r="N386" s="2"/>
      <c r="O386" s="14">
        <f>SUBTOTAL(9,O373:O385)</f>
        <v>0</v>
      </c>
      <c r="Q386" s="14">
        <f>SUBTOTAL(9,Q373:Q384)</f>
        <v>0</v>
      </c>
      <c r="S386" s="14">
        <f>SUBTOTAL(9,S373:S384)</f>
        <v>0</v>
      </c>
      <c r="U386" s="241">
        <f>SUM($I386:$S386)</f>
        <v>0</v>
      </c>
      <c r="V386" s="241"/>
      <c r="Z386" s="16"/>
      <c r="AB386" s="239">
        <f>SUM(AB373:AB384)</f>
        <v>9.25</v>
      </c>
    </row>
    <row r="387" spans="6:28" x14ac:dyDescent="0.3">
      <c r="K387" s="15"/>
      <c r="N387" s="2"/>
    </row>
    <row r="388" spans="6:28" x14ac:dyDescent="0.3">
      <c r="N388" s="2"/>
      <c r="V388" s="79"/>
    </row>
    <row r="389" spans="6:28" x14ac:dyDescent="0.3">
      <c r="N389" s="2"/>
    </row>
    <row r="390" spans="6:28" x14ac:dyDescent="0.3">
      <c r="N390" s="2"/>
    </row>
    <row r="391" spans="6:28" x14ac:dyDescent="0.3">
      <c r="N391" s="2"/>
    </row>
    <row r="392" spans="6:28" x14ac:dyDescent="0.3">
      <c r="N392" s="2"/>
    </row>
    <row r="393" spans="6:28" x14ac:dyDescent="0.3">
      <c r="N393" s="2"/>
    </row>
    <row r="394" spans="6:28" x14ac:dyDescent="0.3">
      <c r="N394" s="2"/>
    </row>
    <row r="395" spans="6:28" x14ac:dyDescent="0.3">
      <c r="N395" s="2"/>
    </row>
    <row r="396" spans="6:28" x14ac:dyDescent="0.3">
      <c r="N396" s="2"/>
    </row>
  </sheetData>
  <autoFilter ref="A1:C386" xr:uid="{00000000-0009-0000-0000-000000000000}">
    <filterColumn colId="2">
      <filters blank="1">
        <dateGroupItem year="2026" month="1" dateTimeGrouping="month"/>
        <dateGroupItem year="2026" month="2" dateTimeGrouping="month"/>
        <dateGroupItem year="2026" month="3" dateTimeGrouping="month"/>
        <dateGroupItem year="2026" month="4" dateTimeGrouping="month"/>
        <dateGroupItem year="2026" month="5" dateTimeGrouping="month"/>
      </filters>
    </filterColumn>
  </autoFilter>
  <mergeCells count="2">
    <mergeCell ref="U386:V386"/>
    <mergeCell ref="AA372:AB372"/>
  </mergeCells>
  <conditionalFormatting sqref="A2:A366">
    <cfRule type="expression" dxfId="7" priority="5">
      <formula>IF($A2=A1,TRUE,FALSE)</formula>
    </cfRule>
  </conditionalFormatting>
  <conditionalFormatting sqref="C2:E366">
    <cfRule type="expression" dxfId="6" priority="45">
      <formula>VLOOKUP(C2,$AE$3:$AE$31,1,0)</formula>
    </cfRule>
    <cfRule type="expression" dxfId="5" priority="46">
      <formula>WEEKDAY($C2,2)&gt;5</formula>
    </cfRule>
    <cfRule type="expression" dxfId="4" priority="47">
      <formula>VLOOKUP(C2,$AF$3:$AF$31,1,0)</formula>
    </cfRule>
  </conditionalFormatting>
  <conditionalFormatting sqref="C2:Y89 C92:Y366 C90:H91 L90:Y91 J90:J91">
    <cfRule type="expression" dxfId="3" priority="1">
      <formula>WEEKDAY($C2,2)&gt;6</formula>
    </cfRule>
  </conditionalFormatting>
  <conditionalFormatting sqref="F2:F366">
    <cfRule type="cellIs" dxfId="2" priority="2" operator="equal">
      <formula>0</formula>
    </cfRule>
  </conditionalFormatting>
  <conditionalFormatting sqref="X2:Y366">
    <cfRule type="cellIs" dxfId="1" priority="6" operator="equal">
      <formula>0</formula>
    </cfRule>
  </conditionalFormatting>
  <conditionalFormatting sqref="I91 K91">
    <cfRule type="expression" dxfId="0" priority="52">
      <formula>WEEKDAY($C90,2)&gt;6</formula>
    </cfRule>
  </conditionalFormatting>
  <printOptions horizontalCentered="1"/>
  <pageMargins left="0.19685039370078741" right="0.39370078740157483" top="0.82677165354330717" bottom="0.15748031496062992" header="0.31496062992125984" footer="0.23622047244094491"/>
  <pageSetup paperSize="9" scale="28" fitToHeight="0" orientation="portrait" horizontalDpi="4294967292" verticalDpi="180" r:id="rId1"/>
  <headerFooter>
    <oddHeader>&amp;L&amp;18&amp;K04-014         &amp;K06-049 Charles Mills&amp;C&amp;18&amp;K06-049Projekte   2021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B2:K18"/>
  <sheetViews>
    <sheetView zoomScaleNormal="100" workbookViewId="0">
      <selection activeCell="I25" sqref="H25:I25"/>
    </sheetView>
  </sheetViews>
  <sheetFormatPr baseColWidth="10" defaultColWidth="11.44140625" defaultRowHeight="14.4" x14ac:dyDescent="0.3"/>
  <cols>
    <col min="1" max="3" width="11.44140625" style="3"/>
    <col min="4" max="4" width="7.33203125" style="3" customWidth="1"/>
    <col min="5" max="16384" width="11.44140625" style="3"/>
  </cols>
  <sheetData>
    <row r="2" spans="2:11" ht="21" x14ac:dyDescent="0.4">
      <c r="E2" s="246">
        <f>Stunden!B1</f>
        <v>2026</v>
      </c>
      <c r="F2" s="246"/>
      <c r="G2" s="246"/>
      <c r="H2" s="246"/>
      <c r="I2" s="246"/>
      <c r="J2" s="246"/>
      <c r="K2" s="246"/>
    </row>
    <row r="4" spans="2:11" ht="15" thickBot="1" x14ac:dyDescent="0.35"/>
    <row r="5" spans="2:11" ht="15" thickTop="1" x14ac:dyDescent="0.3">
      <c r="B5" s="244" t="str">
        <f>Stunden!AA372</f>
        <v>Monatsauswertung</v>
      </c>
      <c r="C5" s="245"/>
    </row>
    <row r="6" spans="2:11" x14ac:dyDescent="0.3">
      <c r="B6" s="4" t="str">
        <f>Stunden!AA373</f>
        <v>Jan</v>
      </c>
      <c r="C6" s="5">
        <f>Stunden!AB373</f>
        <v>9.25</v>
      </c>
    </row>
    <row r="7" spans="2:11" x14ac:dyDescent="0.3">
      <c r="B7" s="4" t="str">
        <f>Stunden!AA374</f>
        <v>Feb</v>
      </c>
      <c r="C7" s="5">
        <f>Stunden!AB374</f>
        <v>0</v>
      </c>
    </row>
    <row r="8" spans="2:11" x14ac:dyDescent="0.3">
      <c r="B8" s="4" t="str">
        <f>Stunden!AA375</f>
        <v>Mrz</v>
      </c>
      <c r="C8" s="5">
        <f>Stunden!AB375</f>
        <v>0</v>
      </c>
    </row>
    <row r="9" spans="2:11" x14ac:dyDescent="0.3">
      <c r="B9" s="4" t="str">
        <f>Stunden!AA376</f>
        <v>Apr</v>
      </c>
      <c r="C9" s="5">
        <f>Stunden!AB376</f>
        <v>0</v>
      </c>
    </row>
    <row r="10" spans="2:11" x14ac:dyDescent="0.3">
      <c r="B10" s="4" t="str">
        <f>Stunden!AA377</f>
        <v>Mai</v>
      </c>
      <c r="C10" s="5">
        <f>Stunden!AB377</f>
        <v>0</v>
      </c>
    </row>
    <row r="11" spans="2:11" x14ac:dyDescent="0.3">
      <c r="B11" s="4" t="str">
        <f>Stunden!AA378</f>
        <v>Jun</v>
      </c>
      <c r="C11" s="5">
        <f>Stunden!AB378</f>
        <v>0</v>
      </c>
    </row>
    <row r="12" spans="2:11" x14ac:dyDescent="0.3">
      <c r="B12" s="4" t="str">
        <f>Stunden!AA379</f>
        <v>Jul</v>
      </c>
      <c r="C12" s="5">
        <f>Stunden!AB379</f>
        <v>0</v>
      </c>
    </row>
    <row r="13" spans="2:11" x14ac:dyDescent="0.3">
      <c r="B13" s="4" t="str">
        <f>Stunden!AA380</f>
        <v>Aug</v>
      </c>
      <c r="C13" s="5">
        <f>Stunden!AB380</f>
        <v>0</v>
      </c>
    </row>
    <row r="14" spans="2:11" x14ac:dyDescent="0.3">
      <c r="B14" s="4" t="str">
        <f>Stunden!AA381</f>
        <v>Sep</v>
      </c>
      <c r="C14" s="5">
        <f>Stunden!AB381</f>
        <v>0</v>
      </c>
    </row>
    <row r="15" spans="2:11" x14ac:dyDescent="0.3">
      <c r="B15" s="4" t="str">
        <f>Stunden!AA382</f>
        <v>Okt</v>
      </c>
      <c r="C15" s="5">
        <f>Stunden!AB382</f>
        <v>0</v>
      </c>
    </row>
    <row r="16" spans="2:11" x14ac:dyDescent="0.3">
      <c r="B16" s="4" t="str">
        <f>Stunden!AA383</f>
        <v>Nov</v>
      </c>
      <c r="C16" s="5">
        <f>Stunden!AB383</f>
        <v>0</v>
      </c>
    </row>
    <row r="17" spans="2:3" ht="15" thickBot="1" x14ac:dyDescent="0.35">
      <c r="B17" s="6" t="str">
        <f>Stunden!AA384</f>
        <v>Dez</v>
      </c>
      <c r="C17" s="7">
        <f>Stunden!AB384</f>
        <v>0</v>
      </c>
    </row>
    <row r="18" spans="2:3" ht="15" thickTop="1" x14ac:dyDescent="0.3">
      <c r="B18" s="8"/>
      <c r="C18" s="9">
        <f>Stunden!AB386</f>
        <v>9.25</v>
      </c>
    </row>
  </sheetData>
  <mergeCells count="2">
    <mergeCell ref="B5:C5"/>
    <mergeCell ref="E2:K2"/>
  </mergeCell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Stunden</vt:lpstr>
      <vt:lpstr>Auswertung</vt:lpstr>
    </vt:vector>
  </TitlesOfParts>
  <Company>textpilot.de;Mills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textpilot.de</dc:creator>
  <cp:lastModifiedBy>Ch Mills</cp:lastModifiedBy>
  <cp:lastPrinted>2022-03-08T11:22:32Z</cp:lastPrinted>
  <dcterms:created xsi:type="dcterms:W3CDTF">2018-12-10T17:58:54Z</dcterms:created>
  <dcterms:modified xsi:type="dcterms:W3CDTF">2026-02-22T10:29:43Z</dcterms:modified>
</cp:coreProperties>
</file>